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684" activeTab="0"/>
  </bookViews>
  <sheets>
    <sheet name="15-16 W" sheetId="1" r:id="rId1"/>
    <sheet name="Bracket" sheetId="2" r:id="rId2"/>
    <sheet name="15-16 F" sheetId="3" r:id="rId3"/>
    <sheet name="14-15 W" sheetId="4" r:id="rId4"/>
    <sheet name="14-15 F" sheetId="5" r:id="rId5"/>
    <sheet name="13-14 F" sheetId="6" r:id="rId6"/>
    <sheet name="12-13 F" sheetId="7" r:id="rId7"/>
    <sheet name="09-10 W" sheetId="8" r:id="rId8"/>
    <sheet name="09-10 F" sheetId="9" r:id="rId9"/>
    <sheet name="08-09 W" sheetId="10" r:id="rId10"/>
    <sheet name="08-09 F" sheetId="11" r:id="rId11"/>
    <sheet name="07-08 W" sheetId="12" r:id="rId12"/>
    <sheet name="07-08 F" sheetId="13" r:id="rId13"/>
    <sheet name="06-07 W" sheetId="14" r:id="rId14"/>
    <sheet name="06-07 F" sheetId="15" r:id="rId15"/>
    <sheet name="05-06 W" sheetId="16" r:id="rId16"/>
    <sheet name="05-06 F" sheetId="17" r:id="rId17"/>
    <sheet name="04-05 W" sheetId="18" r:id="rId18"/>
    <sheet name="04-05 F" sheetId="19" r:id="rId19"/>
    <sheet name="03-04 W" sheetId="20" r:id="rId20"/>
    <sheet name="03-04 F" sheetId="21" r:id="rId21"/>
    <sheet name="02-03 W" sheetId="22" r:id="rId22"/>
    <sheet name="02-03 F" sheetId="23" r:id="rId23"/>
  </sheets>
  <definedNames>
    <definedName name="_xlnm.Print_Area" localSheetId="20">'03-04 F'!$B$1:$N$62</definedName>
  </definedNames>
  <calcPr fullCalcOnLoad="1"/>
</workbook>
</file>

<file path=xl/sharedStrings.xml><?xml version="1.0" encoding="utf-8"?>
<sst xmlns="http://schemas.openxmlformats.org/spreadsheetml/2006/main" count="1135" uniqueCount="129">
  <si>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</si>
  <si>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</si>
  <si>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</si>
  <si>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</si>
  <si>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</si>
  <si>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</si>
  <si>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</si>
  <si>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</si>
  <si>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</si>
  <si>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</si>
  <si>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</si>
  <si>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</si>
  <si>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</si>
  <si>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</si>
  <si>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</si>
  <si>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</si>
  <si>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</si>
  <si>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</si>
  <si>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</si>
  <si>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</si>
  <si>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</si>
  <si>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</si>
  <si>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</si>
  <si>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</si>
  <si>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</si>
  <si>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</si>
  <si>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</si>
  <si>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</si>
  <si>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</si>
  <si>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</si>
  <si>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(Loser of # 29 takes 3rd Place)</t>
  </si>
  <si>
    <t>-31-</t>
  </si>
  <si>
    <t>(Winner of # 29 must win #30 &amp; #31)</t>
  </si>
  <si>
    <t>1st Place</t>
  </si>
  <si>
    <t>2nd Place</t>
  </si>
  <si>
    <t>3rd Place</t>
  </si>
  <si>
    <t>Bill Woodford</t>
  </si>
  <si>
    <t>Ben Woodford</t>
  </si>
  <si>
    <t>Paul Koziol</t>
  </si>
  <si>
    <t>Ray Berdie</t>
  </si>
  <si>
    <t>Pete Furrer</t>
  </si>
  <si>
    <t>Bob Conley</t>
  </si>
  <si>
    <t>Hyrum Hunt</t>
  </si>
  <si>
    <t>Dave Cadmus</t>
  </si>
  <si>
    <t>Joel Griswold</t>
  </si>
  <si>
    <t>Jon Peterson</t>
  </si>
  <si>
    <t>Rob Warn</t>
  </si>
  <si>
    <t>Rob Barton</t>
  </si>
  <si>
    <t>Tim Coenen</t>
  </si>
  <si>
    <t>J. Bigham</t>
  </si>
  <si>
    <t>J. Rittenhouse</t>
  </si>
  <si>
    <t>M. Lichty</t>
  </si>
  <si>
    <t>(if necessary)</t>
  </si>
  <si>
    <t>J. Dellova</t>
  </si>
  <si>
    <t>Cameron Boyd</t>
  </si>
  <si>
    <t>Chad Roberts</t>
  </si>
  <si>
    <t>Jeremy Dellova</t>
  </si>
  <si>
    <t>Mike Fernald</t>
  </si>
  <si>
    <t>Joey Losurdo</t>
  </si>
  <si>
    <t>Todd Werner</t>
  </si>
  <si>
    <t>Josh Bleet</t>
  </si>
  <si>
    <t>Bill Stansifer</t>
  </si>
  <si>
    <t>Geoff Biegler</t>
  </si>
  <si>
    <t>Saumil Mehta</t>
  </si>
  <si>
    <t>Mike Mergens</t>
  </si>
  <si>
    <t>Tom Garry</t>
  </si>
  <si>
    <t>Ian Lowe</t>
  </si>
  <si>
    <t>J. Shapiro</t>
  </si>
  <si>
    <t>Chockalingam</t>
  </si>
  <si>
    <t>League Team</t>
  </si>
  <si>
    <t>Goeff Biegler</t>
  </si>
  <si>
    <t>Mani Kumar</t>
  </si>
  <si>
    <t>Jeremy Shapiro</t>
  </si>
  <si>
    <t>Chockalingham</t>
  </si>
  <si>
    <t>Rittenhouse</t>
  </si>
  <si>
    <t>Fernald</t>
  </si>
  <si>
    <t>Bigham</t>
  </si>
  <si>
    <t>Biegler</t>
  </si>
  <si>
    <t>Shapiro</t>
  </si>
  <si>
    <t>Roberts</t>
  </si>
  <si>
    <t>Kumar</t>
  </si>
  <si>
    <t>Lowe</t>
  </si>
  <si>
    <t>Werner</t>
  </si>
  <si>
    <t>Losurdo</t>
  </si>
  <si>
    <t>Cadmus</t>
  </si>
  <si>
    <t>Baraga</t>
  </si>
  <si>
    <t>Wilt</t>
  </si>
  <si>
    <t>McGibblets</t>
  </si>
  <si>
    <t>Ricky Barcel</t>
  </si>
  <si>
    <t xml:space="preserve">Skinny </t>
  </si>
  <si>
    <t>Creepy</t>
  </si>
  <si>
    <t>Urban</t>
  </si>
  <si>
    <t>Gengius</t>
  </si>
  <si>
    <t>Benny</t>
  </si>
  <si>
    <t>Grendal</t>
  </si>
  <si>
    <t>Mookie</t>
  </si>
  <si>
    <t>Reasons</t>
  </si>
  <si>
    <t>P Money</t>
  </si>
  <si>
    <t>Shaved</t>
  </si>
  <si>
    <t>Hoopleheads</t>
  </si>
  <si>
    <t>Team Chi</t>
  </si>
  <si>
    <t>Bulletboy</t>
  </si>
  <si>
    <t>Expect</t>
  </si>
  <si>
    <t>BYE</t>
  </si>
  <si>
    <t>Boyd</t>
  </si>
  <si>
    <t>Barton</t>
  </si>
  <si>
    <t>Jagot</t>
  </si>
  <si>
    <t>Boswell</t>
  </si>
  <si>
    <t>Shepherd</t>
  </si>
  <si>
    <t>Welch</t>
  </si>
  <si>
    <t>Aaron Seehusen</t>
  </si>
  <si>
    <t>Ben Shepherd</t>
  </si>
  <si>
    <t>Jim Rittenhouse</t>
  </si>
  <si>
    <t>Mike Welch</t>
  </si>
  <si>
    <t>Luke Jagot</t>
  </si>
  <si>
    <t>Phillip Goter</t>
  </si>
  <si>
    <t>Mike Wilt</t>
  </si>
  <si>
    <t>K Chockalingam</t>
  </si>
  <si>
    <t>A Seehusen</t>
  </si>
  <si>
    <t>J Rittenhouse</t>
  </si>
  <si>
    <t>ROUND 1</t>
  </si>
  <si>
    <t>ROUND 2</t>
  </si>
  <si>
    <t>ROUND 4</t>
  </si>
  <si>
    <t>ROUND 6</t>
  </si>
  <si>
    <t>ROUND 8</t>
  </si>
  <si>
    <t>ROUND 9</t>
  </si>
  <si>
    <t>ROUND 3</t>
  </si>
  <si>
    <t>ROUND 5</t>
  </si>
  <si>
    <t>ROUND 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</si>
</sst>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2">
    <font>
      <sz val="10"/>
      <name val="Arial"/>
      <family val="0"/>
    </font>
    <font>
      <sz val="8"/>
      <name val="Times New Roman"/>
      <family val="1"/>
    </font>
    <font>
      <b/>
      <sz val="10"/>
      <color indexed="6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sz val="10"/>
      <color indexed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3"/>
      <name val="Times New Roman"/>
      <family val="1"/>
    </font>
    <font>
      <sz val="10"/>
      <color theme="3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4" fillId="33" borderId="0" xfId="0" applyNumberFormat="1" applyFont="1" applyFill="1" applyAlignment="1">
      <alignment horizontal="center"/>
    </xf>
    <xf numFmtId="15" fontId="5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165" fontId="4" fillId="33" borderId="0" xfId="42" applyNumberFormat="1" applyFont="1" applyFill="1" applyAlignment="1">
      <alignment horizontal="center"/>
    </xf>
    <xf numFmtId="165" fontId="2" fillId="0" borderId="0" xfId="42" applyNumberFormat="1" applyFont="1" applyBorder="1" applyAlignment="1">
      <alignment/>
    </xf>
    <xf numFmtId="165" fontId="3" fillId="0" borderId="13" xfId="42" applyNumberFormat="1" applyFont="1" applyBorder="1" applyAlignment="1" quotePrefix="1">
      <alignment horizontal="center"/>
    </xf>
    <xf numFmtId="165" fontId="2" fillId="0" borderId="14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7" fillId="0" borderId="0" xfId="42" applyNumberFormat="1" applyFont="1" applyAlignment="1">
      <alignment horizontal="center"/>
    </xf>
    <xf numFmtId="165" fontId="8" fillId="0" borderId="0" xfId="42" applyNumberFormat="1" applyFont="1" applyAlignment="1">
      <alignment/>
    </xf>
    <xf numFmtId="165" fontId="3" fillId="0" borderId="15" xfId="42" applyNumberFormat="1" applyFont="1" applyBorder="1" applyAlignment="1" quotePrefix="1">
      <alignment horizontal="center"/>
    </xf>
    <xf numFmtId="165" fontId="8" fillId="0" borderId="0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165" fontId="8" fillId="0" borderId="14" xfId="42" applyNumberFormat="1" applyFont="1" applyBorder="1" applyAlignment="1">
      <alignment/>
    </xf>
    <xf numFmtId="165" fontId="9" fillId="0" borderId="0" xfId="42" applyNumberFormat="1" applyFont="1" applyAlignment="1">
      <alignment/>
    </xf>
    <xf numFmtId="165" fontId="8" fillId="0" borderId="13" xfId="42" applyNumberFormat="1" applyFont="1" applyBorder="1" applyAlignment="1" quotePrefix="1">
      <alignment horizontal="center"/>
    </xf>
    <xf numFmtId="165" fontId="6" fillId="0" borderId="0" xfId="42" applyNumberFormat="1" applyFont="1" applyAlignment="1">
      <alignment horizontal="center"/>
    </xf>
    <xf numFmtId="165" fontId="2" fillId="0" borderId="0" xfId="42" applyNumberFormat="1" applyFont="1" applyAlignment="1">
      <alignment horizontal="center"/>
    </xf>
    <xf numFmtId="165" fontId="6" fillId="0" borderId="13" xfId="42" applyNumberFormat="1" applyFont="1" applyBorder="1" applyAlignment="1">
      <alignment horizontal="center"/>
    </xf>
    <xf numFmtId="165" fontId="6" fillId="0" borderId="15" xfId="42" applyNumberFormat="1" applyFont="1" applyBorder="1" applyAlignment="1">
      <alignment horizontal="center"/>
    </xf>
    <xf numFmtId="165" fontId="2" fillId="0" borderId="14" xfId="42" applyNumberFormat="1" applyFont="1" applyBorder="1" applyAlignment="1">
      <alignment horizontal="center"/>
    </xf>
    <xf numFmtId="165" fontId="8" fillId="0" borderId="0" xfId="42" applyNumberFormat="1" applyFont="1" applyAlignment="1">
      <alignment horizontal="center"/>
    </xf>
    <xf numFmtId="165" fontId="9" fillId="0" borderId="0" xfId="42" applyNumberFormat="1" applyFont="1" applyAlignment="1">
      <alignment horizontal="center"/>
    </xf>
    <xf numFmtId="165" fontId="6" fillId="0" borderId="13" xfId="42" applyNumberFormat="1" applyFont="1" applyBorder="1" applyAlignment="1">
      <alignment/>
    </xf>
    <xf numFmtId="165" fontId="6" fillId="0" borderId="15" xfId="42" applyNumberFormat="1" applyFont="1" applyBorder="1" applyAlignment="1">
      <alignment/>
    </xf>
    <xf numFmtId="165" fontId="3" fillId="0" borderId="0" xfId="42" applyNumberFormat="1" applyFont="1" applyAlignment="1">
      <alignment horizontal="center"/>
    </xf>
    <xf numFmtId="165" fontId="8" fillId="0" borderId="14" xfId="42" applyNumberFormat="1" applyFont="1" applyBorder="1" applyAlignment="1">
      <alignment horizontal="center"/>
    </xf>
    <xf numFmtId="165" fontId="5" fillId="33" borderId="0" xfId="42" applyNumberFormat="1" applyFont="1" applyFill="1" applyAlignment="1">
      <alignment horizontal="center"/>
    </xf>
    <xf numFmtId="165" fontId="6" fillId="0" borderId="12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  <xf numFmtId="165" fontId="10" fillId="0" borderId="0" xfId="42" applyNumberFormat="1" applyFont="1" applyBorder="1" applyAlignment="1">
      <alignment horizontal="center"/>
    </xf>
    <xf numFmtId="165" fontId="10" fillId="0" borderId="14" xfId="42" applyNumberFormat="1" applyFont="1" applyBorder="1" applyAlignment="1">
      <alignment/>
    </xf>
    <xf numFmtId="15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5" fontId="11" fillId="33" borderId="0" xfId="42" applyNumberFormat="1" applyFont="1" applyFill="1" applyAlignment="1">
      <alignment horizontal="center"/>
    </xf>
    <xf numFmtId="165" fontId="12" fillId="0" borderId="0" xfId="42" applyNumberFormat="1" applyFont="1" applyAlignment="1">
      <alignment/>
    </xf>
    <xf numFmtId="165" fontId="10" fillId="0" borderId="0" xfId="42" applyNumberFormat="1" applyFont="1" applyBorder="1" applyAlignment="1">
      <alignment/>
    </xf>
    <xf numFmtId="165" fontId="10" fillId="0" borderId="13" xfId="42" applyNumberFormat="1" applyFont="1" applyBorder="1" applyAlignment="1" quotePrefix="1">
      <alignment horizontal="center"/>
    </xf>
    <xf numFmtId="165" fontId="11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/>
    </xf>
    <xf numFmtId="165" fontId="12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center"/>
    </xf>
    <xf numFmtId="165" fontId="12" fillId="0" borderId="13" xfId="42" applyNumberFormat="1" applyFont="1" applyBorder="1" applyAlignment="1">
      <alignment horizontal="center"/>
    </xf>
    <xf numFmtId="165" fontId="10" fillId="0" borderId="15" xfId="42" applyNumberFormat="1" applyFont="1" applyBorder="1" applyAlignment="1" quotePrefix="1">
      <alignment horizontal="center"/>
    </xf>
    <xf numFmtId="165" fontId="12" fillId="0" borderId="15" xfId="42" applyNumberFormat="1" applyFont="1" applyBorder="1" applyAlignment="1">
      <alignment horizontal="center"/>
    </xf>
    <xf numFmtId="165" fontId="10" fillId="0" borderId="14" xfId="42" applyNumberFormat="1" applyFont="1" applyBorder="1" applyAlignment="1">
      <alignment horizontal="center"/>
    </xf>
    <xf numFmtId="165" fontId="12" fillId="0" borderId="13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5" fontId="4" fillId="0" borderId="0" xfId="0" applyNumberFormat="1" applyFont="1" applyFill="1" applyAlignment="1">
      <alignment horizontal="center"/>
    </xf>
    <xf numFmtId="165" fontId="11" fillId="0" borderId="0" xfId="42" applyNumberFormat="1" applyFont="1" applyFill="1" applyAlignment="1">
      <alignment horizontal="center"/>
    </xf>
    <xf numFmtId="165" fontId="4" fillId="0" borderId="0" xfId="42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165" fontId="5" fillId="0" borderId="0" xfId="42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65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42" applyNumberFormat="1" applyFont="1" applyFill="1" applyAlignment="1">
      <alignment horizontal="center"/>
    </xf>
    <xf numFmtId="165" fontId="6" fillId="0" borderId="0" xfId="42" applyNumberFormat="1" applyFont="1" applyFill="1" applyAlignment="1">
      <alignment/>
    </xf>
    <xf numFmtId="15" fontId="57" fillId="0" borderId="0" xfId="0" applyNumberFormat="1" applyFont="1" applyFill="1" applyAlignment="1">
      <alignment horizontal="center"/>
    </xf>
    <xf numFmtId="165" fontId="57" fillId="0" borderId="0" xfId="42" applyNumberFormat="1" applyFont="1" applyFill="1" applyAlignment="1">
      <alignment horizontal="center"/>
    </xf>
    <xf numFmtId="0" fontId="58" fillId="0" borderId="0" xfId="0" applyFont="1" applyFill="1" applyAlignment="1">
      <alignment/>
    </xf>
    <xf numFmtId="165" fontId="58" fillId="0" borderId="0" xfId="42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165" fontId="58" fillId="0" borderId="0" xfId="42" applyNumberFormat="1" applyFont="1" applyFill="1" applyAlignment="1">
      <alignment horizont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0" xfId="42" applyNumberFormat="1" applyFont="1" applyBorder="1" applyAlignment="1">
      <alignment/>
    </xf>
    <xf numFmtId="165" fontId="59" fillId="0" borderId="13" xfId="42" applyNumberFormat="1" applyFont="1" applyBorder="1" applyAlignment="1" quotePrefix="1">
      <alignment horizontal="center"/>
    </xf>
    <xf numFmtId="165" fontId="59" fillId="0" borderId="14" xfId="42" applyNumberFormat="1" applyFont="1" applyBorder="1" applyAlignment="1">
      <alignment/>
    </xf>
    <xf numFmtId="165" fontId="60" fillId="0" borderId="0" xfId="42" applyNumberFormat="1" applyFont="1" applyAlignment="1">
      <alignment/>
    </xf>
    <xf numFmtId="165" fontId="59" fillId="0" borderId="0" xfId="42" applyNumberFormat="1" applyFont="1" applyAlignment="1">
      <alignment horizontal="center"/>
    </xf>
    <xf numFmtId="165" fontId="60" fillId="0" borderId="13" xfId="42" applyNumberFormat="1" applyFont="1" applyBorder="1" applyAlignment="1">
      <alignment horizontal="center"/>
    </xf>
    <xf numFmtId="165" fontId="59" fillId="0" borderId="15" xfId="42" applyNumberFormat="1" applyFont="1" applyBorder="1" applyAlignment="1" quotePrefix="1">
      <alignment horizontal="center"/>
    </xf>
    <xf numFmtId="165" fontId="60" fillId="0" borderId="15" xfId="42" applyNumberFormat="1" applyFont="1" applyBorder="1" applyAlignment="1">
      <alignment horizontal="center"/>
    </xf>
    <xf numFmtId="165" fontId="59" fillId="0" borderId="14" xfId="42" applyNumberFormat="1" applyFont="1" applyBorder="1" applyAlignment="1">
      <alignment horizontal="center"/>
    </xf>
    <xf numFmtId="165" fontId="60" fillId="0" borderId="0" xfId="42" applyNumberFormat="1" applyFont="1" applyAlignment="1">
      <alignment horizontal="center"/>
    </xf>
    <xf numFmtId="165" fontId="60" fillId="0" borderId="13" xfId="42" applyNumberFormat="1" applyFont="1" applyBorder="1" applyAlignment="1">
      <alignment/>
    </xf>
    <xf numFmtId="165" fontId="60" fillId="0" borderId="15" xfId="42" applyNumberFormat="1" applyFont="1" applyBorder="1" applyAlignment="1">
      <alignment/>
    </xf>
    <xf numFmtId="165" fontId="59" fillId="0" borderId="0" xfId="42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165" fontId="59" fillId="0" borderId="0" xfId="42" applyNumberFormat="1" applyFont="1" applyAlignment="1">
      <alignment/>
    </xf>
    <xf numFmtId="15" fontId="57" fillId="0" borderId="17" xfId="0" applyNumberFormat="1" applyFont="1" applyFill="1" applyBorder="1" applyAlignment="1">
      <alignment horizontal="center"/>
    </xf>
    <xf numFmtId="15" fontId="57" fillId="0" borderId="18" xfId="0" applyNumberFormat="1" applyFont="1" applyFill="1" applyBorder="1" applyAlignment="1">
      <alignment horizontal="center"/>
    </xf>
    <xf numFmtId="15" fontId="57" fillId="0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3.5" thickBot="1">
      <c r="B1" s="114" t="s">
        <v>120</v>
      </c>
      <c r="C1" s="115"/>
      <c r="D1" s="114" t="s">
        <v>121</v>
      </c>
      <c r="E1" s="115"/>
      <c r="F1" s="114" t="s">
        <v>122</v>
      </c>
      <c r="G1" s="115"/>
      <c r="H1" s="114" t="s">
        <v>123</v>
      </c>
      <c r="I1" s="115"/>
      <c r="J1" s="85"/>
      <c r="K1" s="86"/>
      <c r="N1" s="79"/>
    </row>
    <row r="2" spans="2:14" ht="12.75">
      <c r="B2" s="87"/>
      <c r="C2" s="88"/>
      <c r="D2" s="89"/>
      <c r="E2" s="90"/>
      <c r="F2" s="87"/>
      <c r="G2" s="88"/>
      <c r="H2" s="87"/>
      <c r="I2" s="88"/>
      <c r="J2" s="87"/>
      <c r="K2" s="88"/>
      <c r="N2" s="80"/>
    </row>
    <row r="3" spans="1:5" ht="13.5" thickBot="1">
      <c r="A3" s="7">
        <v>1</v>
      </c>
      <c r="B3" s="91" t="s">
        <v>57</v>
      </c>
      <c r="C3" s="95">
        <v>1</v>
      </c>
      <c r="E3" s="66"/>
    </row>
    <row r="4" spans="2:5" ht="14.25" thickBot="1" thickTop="1">
      <c r="B4" s="18" t="s">
        <v>0</v>
      </c>
      <c r="C4" s="96"/>
      <c r="D4" s="93" t="str">
        <f>IF(C3&gt;C5,B3,IF(C3=C5," ",B5))</f>
        <v>Mike Fernald</v>
      </c>
      <c r="E4" s="99">
        <v>220</v>
      </c>
    </row>
    <row r="5" spans="1:7" ht="14.25" thickBot="1" thickTop="1">
      <c r="A5" s="7">
        <v>16</v>
      </c>
      <c r="B5" s="91" t="s">
        <v>103</v>
      </c>
      <c r="C5" s="97">
        <v>0</v>
      </c>
      <c r="D5" s="28"/>
      <c r="E5" s="100"/>
      <c r="G5" s="61"/>
    </row>
    <row r="6" spans="3:14" ht="14.25" thickBot="1" thickTop="1">
      <c r="C6" s="98"/>
      <c r="D6" s="16" t="s">
        <v>8</v>
      </c>
      <c r="E6" s="101"/>
      <c r="F6" s="93" t="str">
        <f>IF(E4&gt;E8,D4,IF(E4=E8," ",D8))</f>
        <v>Mike Fernald</v>
      </c>
      <c r="G6" s="99">
        <v>154</v>
      </c>
      <c r="L6" s="7"/>
      <c r="N6" s="54"/>
    </row>
    <row r="7" spans="1:14" ht="14.25" thickBot="1" thickTop="1">
      <c r="A7" s="7">
        <v>8</v>
      </c>
      <c r="B7" s="92" t="s">
        <v>111</v>
      </c>
      <c r="C7" s="95">
        <v>226.5</v>
      </c>
      <c r="D7" s="17"/>
      <c r="E7" s="102"/>
      <c r="F7" s="32"/>
      <c r="G7" s="105"/>
      <c r="L7" s="7"/>
      <c r="N7" s="54"/>
    </row>
    <row r="8" spans="2:14" ht="14.25" thickBot="1" thickTop="1">
      <c r="B8" s="18" t="s">
        <v>1</v>
      </c>
      <c r="C8" s="96"/>
      <c r="D8" s="94" t="str">
        <f>IF(C7&gt;C9,B7,IF(C7=C9," ",B9))</f>
        <v>Ben Shepherd</v>
      </c>
      <c r="E8" s="103">
        <v>213.4</v>
      </c>
      <c r="F8" s="11"/>
      <c r="G8" s="106"/>
      <c r="L8" s="7"/>
      <c r="N8" s="54"/>
    </row>
    <row r="9" spans="1:7" ht="14.25" thickBot="1" thickTop="1">
      <c r="A9" s="7">
        <v>9</v>
      </c>
      <c r="B9" s="91" t="s">
        <v>71</v>
      </c>
      <c r="C9" s="97">
        <v>163</v>
      </c>
      <c r="E9" s="104"/>
      <c r="F9" s="11"/>
      <c r="G9" s="106"/>
    </row>
    <row r="10" spans="3:9" ht="14.25" thickBot="1" thickTop="1">
      <c r="C10" s="98"/>
      <c r="E10" s="104"/>
      <c r="F10" s="16" t="s">
        <v>20</v>
      </c>
      <c r="G10" s="101"/>
      <c r="H10" s="93" t="str">
        <f>IF(G6&gt;G14,F6,IF(G6=G14," ",F14))</f>
        <v>Mike Welch</v>
      </c>
      <c r="I10" s="99"/>
    </row>
    <row r="11" spans="1:9" ht="14.25" thickBot="1" thickTop="1">
      <c r="A11" s="7">
        <v>4</v>
      </c>
      <c r="B11" s="92" t="s">
        <v>118</v>
      </c>
      <c r="C11" s="95">
        <v>193</v>
      </c>
      <c r="E11" s="104"/>
      <c r="F11" s="11"/>
      <c r="G11" s="106"/>
      <c r="H11" s="32"/>
      <c r="I11" s="44"/>
    </row>
    <row r="12" spans="2:9" ht="14.25" thickBot="1" thickTop="1">
      <c r="B12" s="18" t="s">
        <v>2</v>
      </c>
      <c r="C12" s="96"/>
      <c r="D12" s="93" t="str">
        <f>IF(C11&gt;C13,B11,IF(C11=C13," ",B13))</f>
        <v>A Seehusen</v>
      </c>
      <c r="E12" s="99">
        <v>156.5</v>
      </c>
      <c r="F12" s="11"/>
      <c r="G12" s="106"/>
      <c r="H12" s="11"/>
      <c r="I12" s="45"/>
    </row>
    <row r="13" spans="1:9" ht="14.25" thickBot="1" thickTop="1">
      <c r="A13" s="7">
        <v>13</v>
      </c>
      <c r="B13" s="91" t="s">
        <v>68</v>
      </c>
      <c r="C13" s="97">
        <v>110.5</v>
      </c>
      <c r="D13" s="28"/>
      <c r="E13" s="100"/>
      <c r="F13" s="11"/>
      <c r="G13" s="106"/>
      <c r="H13" s="11"/>
      <c r="I13" s="45"/>
    </row>
    <row r="14" spans="3:9" ht="14.25" thickBot="1" thickTop="1">
      <c r="C14" s="98"/>
      <c r="D14" s="16" t="s">
        <v>9</v>
      </c>
      <c r="E14" s="101"/>
      <c r="F14" s="94" t="str">
        <f>IF(E12&gt;E16,D12,IF(E12=E16," ",D16))</f>
        <v>Mike Welch</v>
      </c>
      <c r="G14" s="103">
        <v>196.5</v>
      </c>
      <c r="H14" s="11"/>
      <c r="I14" s="45"/>
    </row>
    <row r="15" spans="1:9" ht="14.25" thickBot="1" thickTop="1">
      <c r="A15" s="7">
        <v>5</v>
      </c>
      <c r="B15" s="92" t="s">
        <v>113</v>
      </c>
      <c r="C15" s="95">
        <v>221.5</v>
      </c>
      <c r="D15" s="17"/>
      <c r="E15" s="102"/>
      <c r="G15" s="98"/>
      <c r="H15" s="11"/>
      <c r="I15" s="45"/>
    </row>
    <row r="16" spans="2:13" ht="14.25" thickBot="1" thickTop="1">
      <c r="B16" s="18" t="s">
        <v>3</v>
      </c>
      <c r="C16" s="96"/>
      <c r="D16" s="94" t="str">
        <f>IF(C15&gt;C17,B15,IF(C15=C17," ",B17))</f>
        <v>Mike Welch</v>
      </c>
      <c r="E16" s="103">
        <v>211.5</v>
      </c>
      <c r="G16" s="98"/>
      <c r="H16" s="11"/>
      <c r="I16" s="45"/>
      <c r="L16" s="114" t="s">
        <v>124</v>
      </c>
      <c r="M16" s="115"/>
    </row>
    <row r="17" spans="1:9" ht="14.25" thickBot="1" thickTop="1">
      <c r="A17" s="7">
        <v>12</v>
      </c>
      <c r="B17" s="91" t="s">
        <v>115</v>
      </c>
      <c r="C17" s="97">
        <v>108</v>
      </c>
      <c r="E17" s="104"/>
      <c r="G17" s="98"/>
      <c r="H17" s="11"/>
      <c r="I17" s="45"/>
    </row>
    <row r="18" spans="3:14" ht="14.25" thickBot="1" thickTop="1">
      <c r="C18" s="98"/>
      <c r="E18" s="104"/>
      <c r="G18" s="98"/>
      <c r="H18" s="16" t="s">
        <v>26</v>
      </c>
      <c r="I18" s="26"/>
      <c r="L18" s="94" t="str">
        <f>IF(I10&gt;I26,H10,IF(I10=I26," ",H26))</f>
        <v> </v>
      </c>
      <c r="M18" s="107"/>
      <c r="N18" s="108"/>
    </row>
    <row r="19" spans="1:14" ht="14.25" thickBot="1" thickTop="1">
      <c r="A19" s="7">
        <v>3</v>
      </c>
      <c r="B19" s="92" t="s">
        <v>37</v>
      </c>
      <c r="C19" s="95">
        <v>206</v>
      </c>
      <c r="E19" s="104"/>
      <c r="G19" s="98"/>
      <c r="H19" s="16"/>
      <c r="I19" s="26"/>
      <c r="J19" s="33"/>
      <c r="K19" s="49"/>
      <c r="L19" s="109"/>
      <c r="M19" s="105"/>
      <c r="N19" s="108"/>
    </row>
    <row r="20" spans="2:14" ht="14.25" thickBot="1" thickTop="1">
      <c r="B20" s="18" t="s">
        <v>4</v>
      </c>
      <c r="C20" s="96"/>
      <c r="D20" s="93" t="str">
        <f>IF(C19&gt;C21,B19,IF(C19=C21," ",B21))</f>
        <v>Mike Wilt</v>
      </c>
      <c r="E20" s="99">
        <v>161</v>
      </c>
      <c r="G20" s="98"/>
      <c r="H20" s="11"/>
      <c r="I20" s="45"/>
      <c r="L20" s="16" t="s">
        <v>29</v>
      </c>
      <c r="M20" s="26"/>
      <c r="N20" s="94" t="str">
        <f>IF(M18&gt;M22,L18,IF(M18=M22," ",L22))</f>
        <v> </v>
      </c>
    </row>
    <row r="21" spans="1:14" ht="14.25" thickBot="1" thickTop="1">
      <c r="A21" s="7">
        <v>14</v>
      </c>
      <c r="B21" s="91" t="s">
        <v>116</v>
      </c>
      <c r="C21" s="97">
        <v>214</v>
      </c>
      <c r="D21" s="28"/>
      <c r="E21" s="100"/>
      <c r="G21" s="98"/>
      <c r="H21" s="11"/>
      <c r="I21" s="45"/>
      <c r="L21" s="110"/>
      <c r="M21" s="106"/>
      <c r="N21" s="111"/>
    </row>
    <row r="22" spans="3:14" ht="14.25" thickBot="1" thickTop="1">
      <c r="C22" s="98"/>
      <c r="D22" s="16" t="s">
        <v>10</v>
      </c>
      <c r="E22" s="101"/>
      <c r="F22" s="93" t="str">
        <f>IF(E20&gt;E24,D20,IF(E20=E24," ",D24))</f>
        <v>Rob Barton</v>
      </c>
      <c r="G22" s="99">
        <v>215.5</v>
      </c>
      <c r="H22" s="11"/>
      <c r="I22" s="45"/>
      <c r="L22" s="94" t="str">
        <f>IF(N53&gt;=0,N53,"Winner # 29")</f>
        <v> </v>
      </c>
      <c r="M22" s="97"/>
      <c r="N22" s="108"/>
    </row>
    <row r="23" spans="1:14" ht="14.25" thickBot="1" thickTop="1">
      <c r="A23" s="7">
        <v>6</v>
      </c>
      <c r="B23" s="92" t="s">
        <v>47</v>
      </c>
      <c r="C23" s="95">
        <v>172.5</v>
      </c>
      <c r="D23" s="17"/>
      <c r="E23" s="102"/>
      <c r="F23" s="32"/>
      <c r="G23" s="105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96"/>
      <c r="D24" s="94" t="str">
        <f>IF(C23&gt;C25,B23,IF(C23=C25," ",B25))</f>
        <v>Rob Barton</v>
      </c>
      <c r="E24" s="103">
        <v>206.5</v>
      </c>
      <c r="F24" s="11"/>
      <c r="G24" s="106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91" t="s">
        <v>43</v>
      </c>
      <c r="C25" s="97">
        <v>164</v>
      </c>
      <c r="E25" s="104"/>
      <c r="F25" s="11"/>
      <c r="G25" s="106"/>
      <c r="H25" s="11"/>
      <c r="I25" s="45"/>
      <c r="L25" s="11"/>
      <c r="M25" s="50"/>
      <c r="N25" s="11"/>
    </row>
    <row r="26" spans="3:13" ht="14.25" thickBot="1" thickTop="1">
      <c r="C26" s="98"/>
      <c r="E26" s="104"/>
      <c r="F26" s="16" t="s">
        <v>21</v>
      </c>
      <c r="G26" s="101"/>
      <c r="H26" s="94" t="str">
        <f>IF(G22&gt;G30,F22,IF(G22=G30," ",F30))</f>
        <v>Bill Woodford</v>
      </c>
      <c r="I26" s="103"/>
      <c r="L26" s="114" t="s">
        <v>125</v>
      </c>
      <c r="M26" s="115"/>
    </row>
    <row r="27" spans="1:7" ht="14.25" thickBot="1" thickTop="1">
      <c r="A27" s="7">
        <v>7</v>
      </c>
      <c r="B27" s="92" t="s">
        <v>119</v>
      </c>
      <c r="C27" s="95">
        <v>149.5</v>
      </c>
      <c r="E27" s="104"/>
      <c r="F27" s="11"/>
      <c r="G27" s="106"/>
    </row>
    <row r="28" spans="2:13" ht="14.25" thickBot="1" thickTop="1">
      <c r="B28" s="18" t="s">
        <v>6</v>
      </c>
      <c r="C28" s="96"/>
      <c r="D28" s="93" t="str">
        <f>IF(C27&gt;C29,B27,IF(C27=C29," ",B29))</f>
        <v>J Rittenhouse</v>
      </c>
      <c r="E28" s="99">
        <v>189.5</v>
      </c>
      <c r="F28" s="11"/>
      <c r="G28" s="106"/>
      <c r="L28" s="94" t="str">
        <f>IF(M18&lt;M22,L18,"N/A")</f>
        <v>N/A</v>
      </c>
      <c r="M28" s="107"/>
    </row>
    <row r="29" spans="1:13" ht="14.25" thickBot="1" thickTop="1">
      <c r="A29" s="7">
        <v>10</v>
      </c>
      <c r="B29" s="91" t="s">
        <v>114</v>
      </c>
      <c r="C29" s="97">
        <v>114.5</v>
      </c>
      <c r="D29" s="28"/>
      <c r="E29" s="100"/>
      <c r="F29" s="11"/>
      <c r="G29" s="106"/>
      <c r="L29" s="32"/>
      <c r="M29" s="44"/>
    </row>
    <row r="30" spans="3:14" ht="14.25" thickBot="1" thickTop="1">
      <c r="C30" s="98"/>
      <c r="D30" s="16" t="s">
        <v>11</v>
      </c>
      <c r="E30" s="101"/>
      <c r="F30" s="94" t="str">
        <f>IF(E28&gt;E32,D28,IF(E28=E32," ",D32))</f>
        <v>Bill Woodford</v>
      </c>
      <c r="G30" s="103">
        <v>235</v>
      </c>
      <c r="L30" s="16" t="s">
        <v>31</v>
      </c>
      <c r="M30" s="26"/>
      <c r="N30" s="94" t="str">
        <f>IF(M28&gt;M32,L28,IF(M28=M32," ",L32))</f>
        <v> </v>
      </c>
    </row>
    <row r="31" spans="1:14" ht="14.25" thickBot="1" thickTop="1">
      <c r="A31" s="7">
        <v>2</v>
      </c>
      <c r="B31" s="92" t="s">
        <v>36</v>
      </c>
      <c r="C31" s="95">
        <v>1</v>
      </c>
      <c r="D31" s="17"/>
      <c r="E31" s="102"/>
      <c r="G31" s="98"/>
      <c r="L31" s="11"/>
      <c r="M31" s="45"/>
      <c r="N31" s="1"/>
    </row>
    <row r="32" spans="2:13" ht="14.25" thickBot="1" thickTop="1">
      <c r="B32" s="18" t="s">
        <v>7</v>
      </c>
      <c r="C32" s="96"/>
      <c r="D32" s="94" t="str">
        <f>IF(C31&gt;C33,B31,IF(C31=C33," ",B33))</f>
        <v>Bill Woodford</v>
      </c>
      <c r="E32" s="103">
        <v>272</v>
      </c>
      <c r="G32" s="61"/>
      <c r="L32" s="94" t="str">
        <f>IF(M22&gt;M18,L22,"N/A")</f>
        <v>N/A</v>
      </c>
      <c r="M32" s="97"/>
    </row>
    <row r="33" spans="1:5" ht="14.25" thickBot="1" thickTop="1">
      <c r="A33" s="7">
        <v>15</v>
      </c>
      <c r="B33" s="91" t="s">
        <v>103</v>
      </c>
      <c r="C33" s="97">
        <v>0</v>
      </c>
      <c r="E33" s="104"/>
    </row>
    <row r="34" spans="3:5" ht="13.5" thickTop="1">
      <c r="C34" s="98"/>
      <c r="E34" s="66"/>
    </row>
    <row r="35" ht="12.75">
      <c r="E35" s="66"/>
    </row>
    <row r="36" ht="13.5" thickBot="1">
      <c r="E36" s="66"/>
    </row>
    <row r="37" spans="2:14" s="4" customFormat="1" ht="13.5" thickBot="1">
      <c r="B37" s="114" t="s">
        <v>121</v>
      </c>
      <c r="C37" s="115"/>
      <c r="D37" s="114" t="s">
        <v>126</v>
      </c>
      <c r="E37" s="116"/>
      <c r="F37" s="114" t="s">
        <v>122</v>
      </c>
      <c r="G37" s="115"/>
      <c r="H37" s="114" t="s">
        <v>127</v>
      </c>
      <c r="I37" s="115"/>
      <c r="J37" s="114" t="s">
        <v>123</v>
      </c>
      <c r="K37" s="115"/>
      <c r="L37" s="114" t="s">
        <v>128</v>
      </c>
      <c r="M37" s="115"/>
      <c r="N37" s="85"/>
    </row>
    <row r="38" s="7" customFormat="1" ht="12.75"/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93" t="str">
        <f>IF(G14&gt;G6,F6,IF(G6=G14,"Loser # 21",F14))</f>
        <v>Mike Fernald</v>
      </c>
      <c r="I40" s="113">
        <v>190.5</v>
      </c>
    </row>
    <row r="41" spans="4:9" ht="14.25" thickBot="1" thickTop="1">
      <c r="D41" s="93" t="str">
        <f>IF(E32&gt;E28,D28,IF(E28=E32,"Loser # 12",D32))</f>
        <v>J Rittenhouse</v>
      </c>
      <c r="E41" s="99">
        <v>152</v>
      </c>
      <c r="G41" s="61"/>
      <c r="H41" s="32"/>
      <c r="I41" s="72"/>
    </row>
    <row r="42" spans="2:11" ht="14.25" thickBot="1" thickTop="1">
      <c r="B42" s="112" t="str">
        <f>IF(C5&gt;C3,B3,IF(C3=C5,"Loser 1/16",B5))</f>
        <v>BYE</v>
      </c>
      <c r="C42" s="113">
        <v>0</v>
      </c>
      <c r="D42" s="18" t="s">
        <v>16</v>
      </c>
      <c r="E42" s="63"/>
      <c r="F42" s="93" t="str">
        <f>IF(E41&gt;E43,D41,IF(E41=E43," ",D43))</f>
        <v>J Rittenhouse</v>
      </c>
      <c r="G42" s="99">
        <v>160.5</v>
      </c>
      <c r="I42" s="69"/>
      <c r="J42" s="93" t="str">
        <f>IF(I40&gt;I45,H40,IF(I40=I45," ",H45))</f>
        <v>Mike Fernald</v>
      </c>
      <c r="K42" s="113"/>
    </row>
    <row r="43" spans="2:11" ht="14.25" thickBot="1" thickTop="1">
      <c r="B43" s="18" t="s">
        <v>12</v>
      </c>
      <c r="C43" s="63"/>
      <c r="D43" s="94" t="str">
        <f>IF(C42&gt;C44,B42,IF(C42=C44," ",B44))</f>
        <v>Mani Kumar</v>
      </c>
      <c r="E43" s="97">
        <v>146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91" t="str">
        <f>IF(C9&gt;C7,B7,IF(C7=C9,"Loser 8/9",B9))</f>
        <v>Mani Kumar</v>
      </c>
      <c r="C44" s="97">
        <v>1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94" t="str">
        <f>IF(G42&gt;G48,F42,IF(G42=G48," ",F48))</f>
        <v>J Rittenhouse</v>
      </c>
      <c r="I45" s="97">
        <v>171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93" t="str">
        <f>IF(E24&gt;E20,D20,IF(E20=E24,"Loser # 11",D24))</f>
        <v>Mike Wilt</v>
      </c>
      <c r="E47" s="99">
        <v>177</v>
      </c>
      <c r="F47" s="17"/>
      <c r="G47" s="70"/>
      <c r="I47" s="61"/>
      <c r="J47" s="11"/>
      <c r="K47" s="45"/>
    </row>
    <row r="48" spans="2:13" ht="14.25" thickBot="1" thickTop="1">
      <c r="B48" s="91" t="str">
        <f>IF(C13&gt;C11,B11,IF(C11=C13,"Loser 4/13",B13))</f>
        <v>Chockalingam</v>
      </c>
      <c r="C48" s="95">
        <v>63.5</v>
      </c>
      <c r="D48" s="18" t="s">
        <v>17</v>
      </c>
      <c r="E48" s="63"/>
      <c r="F48" s="94" t="str">
        <f>IF(E47&gt;E49,D47,IF(E47=E49," ",D49))</f>
        <v>Mike Wilt</v>
      </c>
      <c r="G48" s="103">
        <v>131</v>
      </c>
      <c r="I48" s="61"/>
      <c r="J48" s="16" t="s">
        <v>27</v>
      </c>
      <c r="K48" s="26"/>
      <c r="L48" s="94" t="str">
        <f>IF(K42&gt;K53,J42,IF(K42=K53," ",J53))</f>
        <v> </v>
      </c>
      <c r="M48" s="95"/>
    </row>
    <row r="49" spans="2:13" ht="14.25" thickBot="1" thickTop="1">
      <c r="B49" s="18" t="s">
        <v>13</v>
      </c>
      <c r="C49" s="63"/>
      <c r="D49" s="94" t="str">
        <f>IF(C48&gt;C50,B48,IF(C48=C50," ",B50))</f>
        <v>Phillip Goter</v>
      </c>
      <c r="E49" s="97">
        <v>110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91" t="str">
        <f>IF(C17&gt;C15,B15,IF(C15=C17,"Loser 5/12",B17))</f>
        <v>Phillip Goter</v>
      </c>
      <c r="C50" s="97">
        <v>128.5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93" t="str">
        <f>IF(G30&gt;G22,F22,IF(G22=G30,"Loser # 22",F30))</f>
        <v>Rob Barton</v>
      </c>
      <c r="I51" s="113">
        <v>210</v>
      </c>
      <c r="J51" s="11"/>
      <c r="K51" s="45"/>
      <c r="L51" s="11"/>
      <c r="M51" s="73"/>
    </row>
    <row r="52" spans="4:13" ht="14.25" thickBot="1" thickTop="1">
      <c r="D52" s="93" t="str">
        <f>IF(E16&gt;E12,D12,IF(E12=E16,"Loser # 10",D16))</f>
        <v>A Seehusen</v>
      </c>
      <c r="E52" s="99">
        <v>155.5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92" t="str">
        <f>IF(C21&gt;C19,B19,IF(C19=C21,"Loser 3/14",B21))</f>
        <v>Ben Woodford</v>
      </c>
      <c r="C53" s="95">
        <v>254.5</v>
      </c>
      <c r="D53" s="18" t="s">
        <v>18</v>
      </c>
      <c r="E53" s="63"/>
      <c r="F53" s="93" t="str">
        <f>IF(E52&gt;E54,D52,IF(E52=E54," ",D54))</f>
        <v>Ben Woodford</v>
      </c>
      <c r="G53" s="99">
        <v>208.5</v>
      </c>
      <c r="H53" s="11"/>
      <c r="I53" s="69"/>
      <c r="J53" s="94" t="str">
        <f>IF(I51&gt;I56,H51,IF(I51=I56," ",H56))</f>
        <v>Ben Woodford</v>
      </c>
      <c r="K53" s="97"/>
      <c r="L53" s="16" t="s">
        <v>28</v>
      </c>
      <c r="M53" s="69"/>
      <c r="N53" s="94" t="str">
        <f>IF(M48&gt;M58,L48,IF(M48=M58," ",L58))</f>
        <v> </v>
      </c>
    </row>
    <row r="54" spans="2:14" ht="14.25" thickBot="1" thickTop="1">
      <c r="B54" s="18" t="s">
        <v>14</v>
      </c>
      <c r="C54" s="63"/>
      <c r="D54" s="94" t="str">
        <f>IF(C53&gt;C55,B53,IF(C53=C55," ",B55))</f>
        <v>Ben Woodford</v>
      </c>
      <c r="E54" s="97">
        <v>173.5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91" t="str">
        <f>IF(C25&gt;C23,B23,IF(C23=C25,"Loser 6/11",B25))</f>
        <v>Dave Cadmus</v>
      </c>
      <c r="C55" s="97">
        <v>185.5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94" t="str">
        <f>IF(G53&gt;G59,F53,IF(G53=G59," ",F59))</f>
        <v>Ben Woodford</v>
      </c>
      <c r="I56" s="97">
        <v>239.5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93" t="str">
        <f>IF(E8&gt;E4,D4,IF(E4=E8,"Loser # 9",D8))</f>
        <v>Ben Shepherd</v>
      </c>
      <c r="E58" s="99">
        <v>178.5</v>
      </c>
      <c r="F58" s="17"/>
      <c r="G58" s="70"/>
      <c r="I58" s="61"/>
      <c r="L58" s="94" t="str">
        <f>IF(I26&gt;I10,H10,IF(I10=I26,"Loser # 27",H26))</f>
        <v>Loser # 27</v>
      </c>
      <c r="M58" s="97"/>
    </row>
    <row r="59" spans="2:7" ht="14.25" thickBot="1" thickTop="1">
      <c r="B59" s="92" t="str">
        <f>IF(C29&gt;C27,B27,IF(C27=C29,"Loser 7/10",B29))</f>
        <v>Luke Jagot</v>
      </c>
      <c r="C59" s="95">
        <v>1</v>
      </c>
      <c r="D59" s="18" t="s">
        <v>19</v>
      </c>
      <c r="E59" s="63"/>
      <c r="F59" s="94" t="str">
        <f>IF(E58&gt;E60,D58,IF(E58=E60," ",D60))</f>
        <v>Ben Shepherd</v>
      </c>
      <c r="G59" s="103">
        <v>147</v>
      </c>
    </row>
    <row r="60" spans="2:12" ht="14.25" thickBot="1" thickTop="1">
      <c r="B60" s="18" t="s">
        <v>15</v>
      </c>
      <c r="C60" s="63"/>
      <c r="D60" s="94" t="str">
        <f>IF(C59&gt;C61,B59,IF(C59=C61," ",B61))</f>
        <v>Luke Jagot</v>
      </c>
      <c r="E60" s="97">
        <v>172.5</v>
      </c>
      <c r="F60" s="8"/>
      <c r="G60" s="66"/>
      <c r="L60" s="9" t="s">
        <v>30</v>
      </c>
    </row>
    <row r="61" spans="2:7" ht="14.25" thickBot="1" thickTop="1">
      <c r="B61" s="91" t="str">
        <f>IF(C33&gt;C31,B31,IF(C31=C33,"Loser 2/15",B33))</f>
        <v>BYE</v>
      </c>
      <c r="C61" s="97">
        <v>0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mergeCells count="12">
    <mergeCell ref="B37:C37"/>
    <mergeCell ref="D37:E37"/>
    <mergeCell ref="F37:G37"/>
    <mergeCell ref="H37:I37"/>
    <mergeCell ref="J37:K37"/>
    <mergeCell ref="L37:M37"/>
    <mergeCell ref="B1:C1"/>
    <mergeCell ref="D1:E1"/>
    <mergeCell ref="F1:G1"/>
    <mergeCell ref="H1:I1"/>
    <mergeCell ref="L16:M16"/>
    <mergeCell ref="L26:M2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39849</v>
      </c>
      <c r="C1" s="60"/>
      <c r="D1" s="5">
        <v>39856</v>
      </c>
      <c r="E1" s="19"/>
      <c r="F1" s="5">
        <v>39870</v>
      </c>
      <c r="G1" s="19"/>
      <c r="H1" s="5">
        <v>39884</v>
      </c>
      <c r="I1" s="19"/>
      <c r="J1" s="6"/>
      <c r="K1" s="48"/>
      <c r="L1" s="5">
        <v>39898</v>
      </c>
      <c r="M1" s="19"/>
      <c r="N1" s="53"/>
    </row>
    <row r="2" ht="12.75">
      <c r="L2" s="5">
        <v>39905</v>
      </c>
    </row>
    <row r="3" spans="1:5" ht="13.5" thickBot="1">
      <c r="A3" s="7">
        <v>1</v>
      </c>
      <c r="B3" s="58" t="s">
        <v>55</v>
      </c>
      <c r="C3" s="62">
        <v>257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Chad Roberts</v>
      </c>
      <c r="E4" s="67">
        <v>245</v>
      </c>
    </row>
    <row r="5" spans="1:7" ht="14.25" thickBot="1" thickTop="1">
      <c r="A5" s="7">
        <v>16</v>
      </c>
      <c r="B5" s="58" t="s">
        <v>61</v>
      </c>
      <c r="C5" s="52">
        <v>130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Chad Roberts</v>
      </c>
      <c r="G6" s="67">
        <v>1</v>
      </c>
      <c r="L6" s="7"/>
      <c r="N6" s="54"/>
    </row>
    <row r="7" spans="1:14" ht="14.25" thickBot="1" thickTop="1">
      <c r="A7" s="7">
        <v>8</v>
      </c>
      <c r="B7" s="59" t="s">
        <v>62</v>
      </c>
      <c r="C7" s="62">
        <v>0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Ben Woodford</v>
      </c>
      <c r="E8" s="71">
        <v>173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37</v>
      </c>
      <c r="C9" s="52">
        <v>1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Chad Roberts</v>
      </c>
      <c r="I10" s="67">
        <v>190</v>
      </c>
    </row>
    <row r="11" spans="1:9" ht="14.25" thickBot="1" thickTop="1">
      <c r="A11" s="7">
        <v>4</v>
      </c>
      <c r="B11" s="59" t="s">
        <v>57</v>
      </c>
      <c r="C11" s="62">
        <v>165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Mike Fernald</v>
      </c>
      <c r="E12" s="67">
        <v>207.5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72</v>
      </c>
      <c r="C13" s="52">
        <v>153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Mike Fernald</v>
      </c>
      <c r="G14" s="71">
        <v>0</v>
      </c>
      <c r="H14" s="11"/>
      <c r="I14" s="45"/>
    </row>
    <row r="15" spans="1:9" ht="14.25" thickBot="1" thickTop="1">
      <c r="A15" s="7">
        <v>5</v>
      </c>
      <c r="B15" s="59" t="s">
        <v>59</v>
      </c>
      <c r="C15" s="62">
        <v>221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Todd Werner</v>
      </c>
      <c r="E16" s="71">
        <v>183</v>
      </c>
      <c r="G16" s="61"/>
      <c r="H16" s="11"/>
      <c r="I16" s="45"/>
    </row>
    <row r="17" spans="1:9" ht="14.25" thickBot="1" thickTop="1">
      <c r="A17" s="7">
        <v>12</v>
      </c>
      <c r="B17" s="58" t="s">
        <v>43</v>
      </c>
      <c r="C17" s="52">
        <v>186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Chad Roberts</v>
      </c>
      <c r="M18" s="51">
        <v>193</v>
      </c>
    </row>
    <row r="19" spans="1:13" ht="14.25" thickBot="1" thickTop="1">
      <c r="A19" s="7">
        <v>3</v>
      </c>
      <c r="B19" s="59" t="s">
        <v>50</v>
      </c>
      <c r="C19" s="62">
        <v>1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J. Rittenhouse</v>
      </c>
      <c r="E20" s="67">
        <v>186</v>
      </c>
      <c r="G20" s="61"/>
      <c r="H20" s="11"/>
      <c r="I20" s="45"/>
      <c r="L20" s="16" t="s">
        <v>29</v>
      </c>
      <c r="M20" s="26"/>
      <c r="N20" s="57" t="str">
        <f>IF(M18&gt;M22,L18,IF(M18=M22," ",L22))</f>
        <v>Ian Lowe</v>
      </c>
    </row>
    <row r="21" spans="1:14" ht="14.25" thickBot="1" thickTop="1">
      <c r="A21" s="7">
        <v>14</v>
      </c>
      <c r="B21" s="58" t="s">
        <v>54</v>
      </c>
      <c r="C21" s="52">
        <v>0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Joey Losurdo</v>
      </c>
      <c r="G22" s="67">
        <v>1</v>
      </c>
      <c r="H22" s="11"/>
      <c r="I22" s="45"/>
      <c r="L22" s="57" t="str">
        <f>IF(N53&gt;=0,N53,"Winner # 29")</f>
        <v>Ian Lowe</v>
      </c>
      <c r="M22" s="52">
        <v>199.5</v>
      </c>
    </row>
    <row r="23" spans="1:14" ht="14.25" thickBot="1" thickTop="1">
      <c r="A23" s="7">
        <v>6</v>
      </c>
      <c r="B23" s="59" t="s">
        <v>58</v>
      </c>
      <c r="C23" s="62">
        <v>1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Joey Losurdo</v>
      </c>
      <c r="E24" s="71">
        <v>265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71</v>
      </c>
      <c r="C25" s="52">
        <v>0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Joey Losurdo</v>
      </c>
      <c r="I26" s="71">
        <v>181.5</v>
      </c>
    </row>
    <row r="27" spans="1:13" ht="14.25" thickBot="1" thickTop="1">
      <c r="A27" s="7">
        <v>7</v>
      </c>
      <c r="B27" s="59" t="s">
        <v>73</v>
      </c>
      <c r="C27" s="62">
        <v>1</v>
      </c>
      <c r="E27" s="66"/>
      <c r="F27" s="11"/>
      <c r="G27" s="73"/>
      <c r="L27" s="57" t="str">
        <f>IF(M18&lt;M22,L18,"N/A")</f>
        <v>Chad Roberts</v>
      </c>
      <c r="M27" s="51">
        <v>181</v>
      </c>
    </row>
    <row r="28" spans="2:13" ht="14.25" thickBot="1" thickTop="1">
      <c r="B28" s="18" t="s">
        <v>6</v>
      </c>
      <c r="C28" s="63"/>
      <c r="D28" s="55" t="str">
        <f>IF(C27&gt;C29,B27,IF(C27=C29," ",B29))</f>
        <v>Chockalingham</v>
      </c>
      <c r="E28" s="67">
        <v>184.5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36</v>
      </c>
      <c r="C29" s="52">
        <v>0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Ian Lowe</v>
      </c>
    </row>
    <row r="30" spans="4:14" ht="14.25" thickBot="1" thickTop="1">
      <c r="D30" s="16" t="s">
        <v>11</v>
      </c>
      <c r="E30" s="69"/>
      <c r="F30" s="57" t="str">
        <f>IF(E28&gt;E32,D28,IF(E28=E32," ",D32))</f>
        <v>Ian Lowe</v>
      </c>
      <c r="G30" s="71">
        <v>0</v>
      </c>
      <c r="L30" s="11"/>
      <c r="M30" s="45"/>
      <c r="N30" s="1"/>
    </row>
    <row r="31" spans="1:13" ht="14.25" thickBot="1" thickTop="1">
      <c r="A31" s="7">
        <v>2</v>
      </c>
      <c r="B31" s="59" t="s">
        <v>66</v>
      </c>
      <c r="C31" s="62">
        <v>215</v>
      </c>
      <c r="D31" s="17"/>
      <c r="E31" s="70"/>
      <c r="G31" s="61"/>
      <c r="L31" s="57" t="str">
        <f>IF(M22&gt;M18,L22,"N/A")</f>
        <v>Ian Lowe</v>
      </c>
      <c r="M31" s="52">
        <v>201</v>
      </c>
    </row>
    <row r="32" spans="2:14" ht="14.25" thickBot="1" thickTop="1">
      <c r="B32" s="18" t="s">
        <v>7</v>
      </c>
      <c r="C32" s="63"/>
      <c r="D32" s="57" t="str">
        <f>IF(C31&gt;C33,B31,IF(C31=C33," ",B33))</f>
        <v>Ian Lowe</v>
      </c>
      <c r="E32" s="71">
        <v>189.5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49</v>
      </c>
      <c r="C33" s="52">
        <v>153.5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39856</v>
      </c>
      <c r="C37" s="60"/>
      <c r="D37" s="5">
        <v>39863</v>
      </c>
      <c r="E37" s="19"/>
      <c r="F37" s="5">
        <v>39870</v>
      </c>
      <c r="G37" s="19"/>
      <c r="H37" s="5">
        <v>39877</v>
      </c>
      <c r="I37" s="19"/>
      <c r="J37" s="5">
        <v>39884</v>
      </c>
      <c r="K37" s="19"/>
      <c r="L37" s="5">
        <v>39891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Mike Fernald</v>
      </c>
      <c r="I40" s="65">
        <v>160</v>
      </c>
    </row>
    <row r="41" spans="4:9" ht="14.25" thickBot="1" thickTop="1">
      <c r="D41" s="55" t="str">
        <f>IF(E32&gt;E28,D28,IF(E28=E32,"Loser # 12",D32))</f>
        <v>Chockalingham</v>
      </c>
      <c r="E41" s="67">
        <v>148.5</v>
      </c>
      <c r="G41" s="61"/>
      <c r="H41" s="32"/>
      <c r="I41" s="72"/>
    </row>
    <row r="42" spans="2:11" ht="14.25" thickBot="1" thickTop="1">
      <c r="B42" s="56" t="str">
        <f>IF(C5&gt;C3,B3,IF(C3=C5,"Loser 1/16",B5))</f>
        <v>Bill Stansifer</v>
      </c>
      <c r="C42" s="65">
        <v>100.5</v>
      </c>
      <c r="D42" s="18" t="s">
        <v>16</v>
      </c>
      <c r="E42" s="63"/>
      <c r="F42" s="55" t="str">
        <f>IF(E41&gt;E43,D41,IF(E41=E43," ",D43))</f>
        <v>Chockalingham</v>
      </c>
      <c r="G42" s="67">
        <v>1</v>
      </c>
      <c r="I42" s="69"/>
      <c r="J42" s="55" t="str">
        <f>IF(I40&gt;I45,H40,IF(I40=I45," ",H45))</f>
        <v>Chockalingham</v>
      </c>
      <c r="K42" s="65">
        <v>155.5</v>
      </c>
    </row>
    <row r="43" spans="2:11" ht="14.25" thickBot="1" thickTop="1">
      <c r="B43" s="18" t="s">
        <v>12</v>
      </c>
      <c r="C43" s="63"/>
      <c r="D43" s="57" t="str">
        <f>IF(C42&gt;C44,B42,IF(C42=C44," ",B44))</f>
        <v>Geoff Biegler</v>
      </c>
      <c r="E43" s="52">
        <v>146.5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Geoff Biegler</v>
      </c>
      <c r="C44" s="52">
        <v>188.5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Chockalingham</v>
      </c>
      <c r="I45" s="52">
        <v>208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J. Rittenhouse</v>
      </c>
      <c r="E47" s="67">
        <v>154.5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Jeremy Shapiro</v>
      </c>
      <c r="C48" s="62">
        <v>125</v>
      </c>
      <c r="D48" s="18" t="s">
        <v>17</v>
      </c>
      <c r="E48" s="63"/>
      <c r="F48" s="57" t="str">
        <f>IF(E47&gt;E49,D47,IF(E47=E49," ",D49))</f>
        <v>J. Rittenhouse</v>
      </c>
      <c r="G48" s="71">
        <v>0</v>
      </c>
      <c r="I48" s="61"/>
      <c r="J48" s="16" t="s">
        <v>27</v>
      </c>
      <c r="K48" s="26"/>
      <c r="L48" s="57" t="str">
        <f>IF(K42&gt;K53,J42,IF(K42=K53," ",J53))</f>
        <v>Ian Lowe</v>
      </c>
      <c r="M48" s="62">
        <v>227</v>
      </c>
    </row>
    <row r="49" spans="2:13" ht="14.25" thickBot="1" thickTop="1">
      <c r="B49" s="18" t="s">
        <v>13</v>
      </c>
      <c r="C49" s="63"/>
      <c r="D49" s="57" t="str">
        <f>IF(C48&gt;C50,B48,IF(C48=C50," ",B50))</f>
        <v>Dave Cadmus</v>
      </c>
      <c r="E49" s="52">
        <v>140.5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Dave Cadmus</v>
      </c>
      <c r="C50" s="52">
        <v>181.5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Ian Lowe</v>
      </c>
      <c r="I51" s="65">
        <v>231.5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Todd Werner</v>
      </c>
      <c r="E52" s="67">
        <v>138.5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Cameron Boyd</v>
      </c>
      <c r="C53" s="62">
        <v>104.5</v>
      </c>
      <c r="D53" s="18" t="s">
        <v>18</v>
      </c>
      <c r="E53" s="63"/>
      <c r="F53" s="55" t="str">
        <f>IF(E52&gt;E54,D52,IF(E52=E54," ",D54))</f>
        <v>Mani Kumar</v>
      </c>
      <c r="G53" s="67">
        <v>0</v>
      </c>
      <c r="H53" s="11"/>
      <c r="I53" s="69"/>
      <c r="J53" s="57" t="str">
        <f>IF(I51&gt;I56,H51,IF(I51=I56," ",H56))</f>
        <v>Ian Lowe</v>
      </c>
      <c r="K53" s="52">
        <v>184</v>
      </c>
      <c r="L53" s="16" t="s">
        <v>28</v>
      </c>
      <c r="M53" s="69"/>
      <c r="N53" s="57" t="str">
        <f>IF(M48&gt;M58,L48,IF(M48=M58," ",L58))</f>
        <v>Ian Lowe</v>
      </c>
    </row>
    <row r="54" spans="2:14" ht="14.25" thickBot="1" thickTop="1">
      <c r="B54" s="18" t="s">
        <v>14</v>
      </c>
      <c r="C54" s="63"/>
      <c r="D54" s="57" t="str">
        <f>IF(C53&gt;C55,B53,IF(C53=C55," ",B55))</f>
        <v>Mani Kumar</v>
      </c>
      <c r="E54" s="52">
        <v>140.5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Mani Kumar</v>
      </c>
      <c r="C55" s="52">
        <v>149.5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Ben Woodford</v>
      </c>
      <c r="I56" s="52">
        <v>205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Ben Woodford</v>
      </c>
      <c r="E58" s="67">
        <v>195</v>
      </c>
      <c r="F58" s="17"/>
      <c r="G58" s="70"/>
      <c r="I58" s="61"/>
      <c r="L58" s="57" t="str">
        <f>IF(I26&gt;I10,H10,IF(I10=I26,"Loser # 27",H26))</f>
        <v>Joey Losurdo</v>
      </c>
      <c r="M58" s="52">
        <v>134</v>
      </c>
    </row>
    <row r="59" spans="2:7" ht="14.25" thickBot="1" thickTop="1">
      <c r="B59" s="59" t="str">
        <f>IF(C29&gt;C27,B27,IF(C27=C29,"Loser 7/10",B29))</f>
        <v>Bill Woodford</v>
      </c>
      <c r="C59" s="62">
        <v>203</v>
      </c>
      <c r="D59" s="18" t="s">
        <v>19</v>
      </c>
      <c r="E59" s="63"/>
      <c r="F59" s="57" t="str">
        <f>IF(E58&gt;E60,D58,IF(E58=E60," ",D60))</f>
        <v>Ben Woodford</v>
      </c>
      <c r="G59" s="71">
        <v>1</v>
      </c>
    </row>
    <row r="60" spans="2:12" ht="14.25" thickBot="1" thickTop="1">
      <c r="B60" s="18" t="s">
        <v>15</v>
      </c>
      <c r="C60" s="63"/>
      <c r="D60" s="57" t="str">
        <f>IF(C59&gt;C61,B59,IF(C59=C61," ",B61))</f>
        <v>Bill Woodford</v>
      </c>
      <c r="E60" s="52">
        <v>144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J. Bigham</v>
      </c>
      <c r="C61" s="52">
        <v>164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39779</v>
      </c>
      <c r="C1" s="60"/>
      <c r="D1" s="5">
        <v>39786</v>
      </c>
      <c r="E1" s="19"/>
      <c r="F1" s="5">
        <v>39800</v>
      </c>
      <c r="G1" s="19"/>
      <c r="H1" s="5">
        <v>39815</v>
      </c>
      <c r="I1" s="19"/>
      <c r="J1" s="6"/>
      <c r="K1" s="48"/>
      <c r="L1" s="5">
        <v>39829</v>
      </c>
      <c r="M1" s="19"/>
      <c r="N1" s="53"/>
    </row>
    <row r="2" ht="12.75">
      <c r="L2" s="5">
        <v>39836</v>
      </c>
    </row>
    <row r="3" spans="1:5" ht="13.5" thickBot="1">
      <c r="A3" s="7">
        <v>1</v>
      </c>
      <c r="B3" s="58" t="s">
        <v>50</v>
      </c>
      <c r="C3" s="62">
        <v>179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J. Rittenhouse</v>
      </c>
      <c r="E4" s="67">
        <v>175.5</v>
      </c>
    </row>
    <row r="5" spans="1:7" ht="14.25" thickBot="1" thickTop="1">
      <c r="A5" s="7">
        <v>16</v>
      </c>
      <c r="B5" s="58" t="s">
        <v>49</v>
      </c>
      <c r="C5" s="52">
        <v>137.5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Joey Losurdo</v>
      </c>
      <c r="G6" s="67">
        <v>214</v>
      </c>
      <c r="L6" s="7"/>
      <c r="N6" s="54"/>
    </row>
    <row r="7" spans="1:14" ht="14.25" thickBot="1" thickTop="1">
      <c r="A7" s="7">
        <v>8</v>
      </c>
      <c r="B7" s="59" t="s">
        <v>68</v>
      </c>
      <c r="C7" s="62">
        <v>171.5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Joey Losurdo</v>
      </c>
      <c r="E8" s="71">
        <v>185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58</v>
      </c>
      <c r="C9" s="52">
        <v>176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Joey Losurdo</v>
      </c>
      <c r="I10" s="67">
        <v>160</v>
      </c>
    </row>
    <row r="11" spans="1:9" ht="14.25" thickBot="1" thickTop="1">
      <c r="A11" s="7">
        <v>4</v>
      </c>
      <c r="B11" s="59" t="s">
        <v>55</v>
      </c>
      <c r="C11" s="62">
        <v>217.5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Chad Roberts</v>
      </c>
      <c r="E12" s="67">
        <v>190.5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67</v>
      </c>
      <c r="C13" s="52">
        <v>97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Chad Roberts</v>
      </c>
      <c r="G14" s="71">
        <v>191.5</v>
      </c>
      <c r="H14" s="11"/>
      <c r="I14" s="45"/>
    </row>
    <row r="15" spans="1:9" ht="14.25" thickBot="1" thickTop="1">
      <c r="A15" s="7">
        <v>5</v>
      </c>
      <c r="B15" s="59" t="s">
        <v>37</v>
      </c>
      <c r="C15" s="62">
        <v>1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Ben Woodford</v>
      </c>
      <c r="E16" s="71">
        <v>137</v>
      </c>
      <c r="G16" s="61"/>
      <c r="H16" s="11"/>
      <c r="I16" s="45"/>
    </row>
    <row r="17" spans="1:9" ht="14.25" thickBot="1" thickTop="1">
      <c r="A17" s="7">
        <v>12</v>
      </c>
      <c r="B17" s="58" t="s">
        <v>70</v>
      </c>
      <c r="C17" s="52">
        <v>0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Todd Werner</v>
      </c>
      <c r="M18" s="51">
        <v>210</v>
      </c>
    </row>
    <row r="19" spans="1:13" ht="14.25" thickBot="1" thickTop="1">
      <c r="A19" s="7">
        <v>3</v>
      </c>
      <c r="B19" s="59" t="s">
        <v>57</v>
      </c>
      <c r="C19" s="62">
        <v>210.5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Mike Fernald</v>
      </c>
      <c r="E20" s="67">
        <v>144.5</v>
      </c>
      <c r="G20" s="61"/>
      <c r="H20" s="11"/>
      <c r="I20" s="45"/>
      <c r="L20" s="16" t="s">
        <v>29</v>
      </c>
      <c r="M20" s="26"/>
      <c r="N20" s="57" t="str">
        <f>IF(M18&gt;M22,L18,IF(M18=M22," ",L22))</f>
        <v>Todd Werner</v>
      </c>
    </row>
    <row r="21" spans="1:14" ht="14.25" thickBot="1" thickTop="1">
      <c r="A21" s="7">
        <v>14</v>
      </c>
      <c r="B21" s="58" t="s">
        <v>54</v>
      </c>
      <c r="C21" s="52">
        <v>112.5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Bill Woodford</v>
      </c>
      <c r="G22" s="67">
        <v>148.5</v>
      </c>
      <c r="H22" s="11"/>
      <c r="I22" s="45"/>
      <c r="L22" s="57" t="str">
        <f>IF(N53&gt;=0,N53,"Winner # 29")</f>
        <v>J. Rittenhouse</v>
      </c>
      <c r="M22" s="52">
        <v>192</v>
      </c>
    </row>
    <row r="23" spans="1:14" ht="14.25" thickBot="1" thickTop="1">
      <c r="A23" s="7">
        <v>6</v>
      </c>
      <c r="B23" s="59" t="s">
        <v>36</v>
      </c>
      <c r="C23" s="62">
        <v>211.5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Bill Woodford</v>
      </c>
      <c r="E24" s="71">
        <v>170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43</v>
      </c>
      <c r="C25" s="52">
        <v>142.5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Todd Werner</v>
      </c>
      <c r="I26" s="71">
        <v>192</v>
      </c>
    </row>
    <row r="27" spans="1:13" ht="14.25" thickBot="1" thickTop="1">
      <c r="A27" s="7">
        <v>7</v>
      </c>
      <c r="B27" s="59" t="s">
        <v>71</v>
      </c>
      <c r="C27" s="62">
        <v>185.5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Todd Werner</v>
      </c>
      <c r="E28" s="67">
        <v>198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59</v>
      </c>
      <c r="C29" s="52">
        <v>204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Todd Werner</v>
      </c>
      <c r="G30" s="71">
        <v>221</v>
      </c>
      <c r="L30" s="11"/>
      <c r="M30" s="45"/>
      <c r="N30" s="1"/>
    </row>
    <row r="31" spans="1:13" ht="14.25" thickBot="1" thickTop="1">
      <c r="A31" s="7">
        <v>2</v>
      </c>
      <c r="B31" s="59" t="s">
        <v>66</v>
      </c>
      <c r="C31" s="62">
        <v>203.5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Ian Lowe</v>
      </c>
      <c r="E32" s="71">
        <v>174.5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61</v>
      </c>
      <c r="C33" s="52">
        <v>120.5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39786</v>
      </c>
      <c r="C37" s="60"/>
      <c r="D37" s="5">
        <v>39793</v>
      </c>
      <c r="E37" s="19"/>
      <c r="F37" s="5">
        <v>39800</v>
      </c>
      <c r="G37" s="19"/>
      <c r="H37" s="5">
        <v>39807</v>
      </c>
      <c r="I37" s="19"/>
      <c r="J37" s="5">
        <v>39815</v>
      </c>
      <c r="K37" s="19"/>
      <c r="L37" s="5">
        <v>39822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Chad Roberts</v>
      </c>
      <c r="I40" s="65">
        <v>169</v>
      </c>
    </row>
    <row r="41" spans="4:9" ht="14.25" thickBot="1" thickTop="1">
      <c r="D41" s="55" t="str">
        <f>IF(E32&gt;E28,D28,IF(E28=E32,"Loser # 12",D32))</f>
        <v>Ian Lowe</v>
      </c>
      <c r="E41" s="67">
        <v>213.5</v>
      </c>
      <c r="G41" s="61"/>
      <c r="H41" s="32"/>
      <c r="I41" s="72"/>
    </row>
    <row r="42" spans="2:11" ht="14.25" thickBot="1" thickTop="1">
      <c r="B42" s="56" t="str">
        <f>IF(C5&gt;C3,B3,IF(C3=C5,"Loser 1/16",B5))</f>
        <v>J. Bigham</v>
      </c>
      <c r="C42" s="65">
        <v>118.5</v>
      </c>
      <c r="D42" s="18" t="s">
        <v>16</v>
      </c>
      <c r="E42" s="63"/>
      <c r="F42" s="55" t="str">
        <f>IF(E41&gt;E43,D41,IF(E41=E43," ",D43))</f>
        <v>Ian Lowe</v>
      </c>
      <c r="G42" s="67">
        <v>203</v>
      </c>
      <c r="I42" s="69"/>
      <c r="J42" s="55" t="str">
        <f>IF(I40&gt;I45,H40,IF(I40=I45," ",H45))</f>
        <v>Mike Fernald</v>
      </c>
      <c r="K42" s="65">
        <v>166</v>
      </c>
    </row>
    <row r="43" spans="2:11" ht="14.25" thickBot="1" thickTop="1">
      <c r="B43" s="18" t="s">
        <v>12</v>
      </c>
      <c r="C43" s="63"/>
      <c r="D43" s="57" t="str">
        <f>IF(C42&gt;C44,B42,IF(C42=C44," ",B44))</f>
        <v>Chockalingam</v>
      </c>
      <c r="E43" s="52">
        <v>191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Chockalingam</v>
      </c>
      <c r="C44" s="52">
        <v>186.5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Mike Fernald</v>
      </c>
      <c r="I45" s="52">
        <v>223.5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Mike Fernald</v>
      </c>
      <c r="E47" s="67">
        <v>208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J. Shapiro</v>
      </c>
      <c r="C48" s="62">
        <v>159.5</v>
      </c>
      <c r="D48" s="18" t="s">
        <v>17</v>
      </c>
      <c r="E48" s="63"/>
      <c r="F48" s="57" t="str">
        <f>IF(E47&gt;E49,D47,IF(E47=E49," ",D49))</f>
        <v>Mike Fernald</v>
      </c>
      <c r="G48" s="71">
        <v>221</v>
      </c>
      <c r="I48" s="61"/>
      <c r="J48" s="16" t="s">
        <v>27</v>
      </c>
      <c r="K48" s="26"/>
      <c r="L48" s="57" t="str">
        <f>IF(K42&gt;K53,J42,IF(K42=K53," ",J53))</f>
        <v>J. Rittenhouse</v>
      </c>
      <c r="M48" s="62">
        <v>206</v>
      </c>
    </row>
    <row r="49" spans="2:13" ht="14.25" thickBot="1" thickTop="1">
      <c r="B49" s="18" t="s">
        <v>13</v>
      </c>
      <c r="C49" s="63"/>
      <c r="D49" s="57" t="str">
        <f>IF(C48&gt;C50,B48,IF(C48=C50," ",B50))</f>
        <v>Goeff Biegler</v>
      </c>
      <c r="E49" s="52">
        <v>152.5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Goeff Biegler</v>
      </c>
      <c r="C50" s="52">
        <v>174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Bill Woodford</v>
      </c>
      <c r="I51" s="65">
        <v>0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Ben Woodford</v>
      </c>
      <c r="E52" s="67">
        <v>148.5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Cameron Boyd</v>
      </c>
      <c r="C53" s="62">
        <v>101.5</v>
      </c>
      <c r="D53" s="18" t="s">
        <v>18</v>
      </c>
      <c r="E53" s="63"/>
      <c r="F53" s="55" t="str">
        <f>IF(E52&gt;E54,D52,IF(E52=E54," ",D54))</f>
        <v>Ben Woodford</v>
      </c>
      <c r="G53" s="67">
        <v>112</v>
      </c>
      <c r="H53" s="11"/>
      <c r="I53" s="69"/>
      <c r="J53" s="57" t="str">
        <f>IF(I51&gt;I56,H51,IF(I51=I56," ",H56))</f>
        <v>J. Rittenhouse</v>
      </c>
      <c r="K53" s="52">
        <v>208.5</v>
      </c>
      <c r="L53" s="16" t="s">
        <v>28</v>
      </c>
      <c r="M53" s="69"/>
      <c r="N53" s="57" t="str">
        <f>IF(M48&gt;M58,L48,IF(M48=M58," ",L58))</f>
        <v>J. Rittenhouse</v>
      </c>
    </row>
    <row r="54" spans="2:14" ht="14.25" thickBot="1" thickTop="1">
      <c r="B54" s="18" t="s">
        <v>14</v>
      </c>
      <c r="C54" s="63"/>
      <c r="D54" s="57" t="str">
        <f>IF(C53&gt;C55,B53,IF(C53=C55," ",B55))</f>
        <v>Dave Cadmus</v>
      </c>
      <c r="E54" s="52">
        <v>133.5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Dave Cadmus</v>
      </c>
      <c r="C55" s="52">
        <v>130.5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J. Rittenhouse</v>
      </c>
      <c r="I56" s="52">
        <v>1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J. Rittenhouse</v>
      </c>
      <c r="E58" s="67">
        <v>224</v>
      </c>
      <c r="F58" s="17"/>
      <c r="G58" s="70"/>
      <c r="I58" s="61"/>
      <c r="L58" s="57" t="str">
        <f>IF(I26&gt;I10,H10,IF(I10=I26,"Loser # 27",H26))</f>
        <v>Joey Losurdo</v>
      </c>
      <c r="M58" s="52">
        <v>171.4</v>
      </c>
    </row>
    <row r="59" spans="2:7" ht="14.25" thickBot="1" thickTop="1">
      <c r="B59" s="59" t="str">
        <f>IF(C29&gt;C27,B27,IF(C27=C29,"Loser 7/10",B29))</f>
        <v>Mani Kumar</v>
      </c>
      <c r="C59" s="62">
        <v>177</v>
      </c>
      <c r="D59" s="18" t="s">
        <v>19</v>
      </c>
      <c r="E59" s="63"/>
      <c r="F59" s="57" t="str">
        <f>IF(E58&gt;E60,D58,IF(E58=E60," ",D60))</f>
        <v>J. Rittenhouse</v>
      </c>
      <c r="G59" s="71">
        <v>202</v>
      </c>
    </row>
    <row r="60" spans="2:12" ht="14.25" thickBot="1" thickTop="1">
      <c r="B60" s="18" t="s">
        <v>15</v>
      </c>
      <c r="C60" s="63"/>
      <c r="D60" s="57" t="str">
        <f>IF(C59&gt;C61,B59,IF(C59=C61," ",B61))</f>
        <v>Mani Kumar</v>
      </c>
      <c r="E60" s="52">
        <v>165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Bill Stansifer</v>
      </c>
      <c r="C61" s="52">
        <v>121.5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39500</v>
      </c>
      <c r="C1" s="60"/>
      <c r="D1" s="5">
        <v>39507</v>
      </c>
      <c r="E1" s="19"/>
      <c r="F1" s="5">
        <v>39512</v>
      </c>
      <c r="G1" s="19"/>
      <c r="H1" s="5">
        <v>39519</v>
      </c>
      <c r="I1" s="19"/>
      <c r="J1" s="6"/>
      <c r="K1" s="48"/>
      <c r="L1" s="5">
        <v>39533</v>
      </c>
      <c r="M1" s="19"/>
      <c r="N1" s="53"/>
    </row>
    <row r="2" ht="12.75">
      <c r="L2" s="5">
        <v>39535</v>
      </c>
    </row>
    <row r="3" spans="1:5" ht="13.5" thickBot="1">
      <c r="A3" s="7">
        <v>1</v>
      </c>
      <c r="B3" s="58" t="s">
        <v>37</v>
      </c>
      <c r="C3" s="62">
        <v>183.5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Ben Woodford</v>
      </c>
      <c r="E4" s="67">
        <v>247.5</v>
      </c>
    </row>
    <row r="5" spans="1:7" ht="14.25" thickBot="1" thickTop="1">
      <c r="A5" s="7">
        <v>16</v>
      </c>
      <c r="B5" s="58" t="s">
        <v>61</v>
      </c>
      <c r="C5" s="52">
        <v>62.5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Ben Woodford</v>
      </c>
      <c r="G6" s="67">
        <v>123.5</v>
      </c>
      <c r="L6" s="7"/>
      <c r="N6" s="54"/>
    </row>
    <row r="7" spans="1:14" ht="14.25" thickBot="1" thickTop="1">
      <c r="A7" s="7">
        <v>8</v>
      </c>
      <c r="B7" s="59" t="s">
        <v>66</v>
      </c>
      <c r="C7" s="62">
        <v>200.5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Ian Lowe</v>
      </c>
      <c r="E8" s="71">
        <v>162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49</v>
      </c>
      <c r="C9" s="52">
        <v>146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Joey Losurdo</v>
      </c>
      <c r="I10" s="67">
        <v>0</v>
      </c>
    </row>
    <row r="11" spans="1:9" ht="14.25" thickBot="1" thickTop="1">
      <c r="A11" s="7">
        <v>4</v>
      </c>
      <c r="B11" s="59" t="s">
        <v>58</v>
      </c>
      <c r="C11" s="62">
        <v>161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Joey Losurdo</v>
      </c>
      <c r="E12" s="67">
        <v>195.5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69</v>
      </c>
      <c r="C13" s="52">
        <v>99.5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Joey Losurdo</v>
      </c>
      <c r="G14" s="71">
        <v>191.5</v>
      </c>
      <c r="H14" s="11"/>
      <c r="I14" s="45"/>
    </row>
    <row r="15" spans="1:9" ht="14.25" thickBot="1" thickTop="1">
      <c r="A15" s="7">
        <v>5</v>
      </c>
      <c r="B15" s="59" t="s">
        <v>67</v>
      </c>
      <c r="C15" s="62">
        <v>216.5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J. Shapiro</v>
      </c>
      <c r="E16" s="71">
        <v>194</v>
      </c>
      <c r="G16" s="61"/>
      <c r="H16" s="11"/>
      <c r="I16" s="45"/>
    </row>
    <row r="17" spans="1:9" ht="14.25" thickBot="1" thickTop="1">
      <c r="A17" s="7">
        <v>12</v>
      </c>
      <c r="B17" s="58" t="s">
        <v>70</v>
      </c>
      <c r="C17" s="52">
        <v>131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Cameron Boyd</v>
      </c>
      <c r="M18" s="51">
        <v>161.5</v>
      </c>
    </row>
    <row r="19" spans="1:13" ht="14.25" thickBot="1" thickTop="1">
      <c r="A19" s="7">
        <v>3</v>
      </c>
      <c r="B19" s="59" t="s">
        <v>55</v>
      </c>
      <c r="C19" s="62">
        <v>168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Dave Cadmus</v>
      </c>
      <c r="E20" s="67">
        <v>119.5</v>
      </c>
      <c r="G20" s="61"/>
      <c r="H20" s="11"/>
      <c r="I20" s="45"/>
      <c r="L20" s="16" t="s">
        <v>29</v>
      </c>
      <c r="M20" s="26"/>
      <c r="N20" s="57" t="str">
        <f>IF(M18&gt;M22,L18,IF(M18=M22," ",L22))</f>
        <v>Todd Werner</v>
      </c>
    </row>
    <row r="21" spans="1:14" ht="14.25" thickBot="1" thickTop="1">
      <c r="A21" s="7">
        <v>14</v>
      </c>
      <c r="B21" s="58" t="s">
        <v>43</v>
      </c>
      <c r="C21" s="52">
        <v>170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Todd Werner</v>
      </c>
      <c r="G22" s="67">
        <v>180</v>
      </c>
      <c r="H22" s="11"/>
      <c r="I22" s="45"/>
      <c r="L22" s="57" t="str">
        <f>IF(N53&gt;=0,N53,"Winner # 29")</f>
        <v>Todd Werner</v>
      </c>
      <c r="M22" s="52">
        <v>217.5</v>
      </c>
    </row>
    <row r="23" spans="1:14" ht="14.25" thickBot="1" thickTop="1">
      <c r="A23" s="7">
        <v>6</v>
      </c>
      <c r="B23" s="59" t="s">
        <v>59</v>
      </c>
      <c r="C23" s="62">
        <v>205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Todd Werner</v>
      </c>
      <c r="E24" s="71">
        <v>168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36</v>
      </c>
      <c r="C25" s="52">
        <v>120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Cameron Boyd</v>
      </c>
      <c r="I26" s="71">
        <v>1</v>
      </c>
    </row>
    <row r="27" spans="1:13" ht="14.25" thickBot="1" thickTop="1">
      <c r="A27" s="7">
        <v>7</v>
      </c>
      <c r="B27" s="59" t="s">
        <v>68</v>
      </c>
      <c r="C27" s="62">
        <v>99.5</v>
      </c>
      <c r="E27" s="66"/>
      <c r="F27" s="11"/>
      <c r="G27" s="73"/>
      <c r="L27" s="57" t="str">
        <f>IF(M18&lt;M22,L18,"N/A")</f>
        <v>Cameron Boyd</v>
      </c>
      <c r="M27" s="51">
        <v>169</v>
      </c>
    </row>
    <row r="28" spans="2:13" ht="14.25" thickBot="1" thickTop="1">
      <c r="B28" s="18" t="s">
        <v>6</v>
      </c>
      <c r="C28" s="63"/>
      <c r="D28" s="55" t="str">
        <f>IF(C27&gt;C29,B27,IF(C27=C29," ",B29))</f>
        <v>J. Rittenhouse</v>
      </c>
      <c r="E28" s="67">
        <v>166.5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50</v>
      </c>
      <c r="C29" s="52">
        <v>136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Todd Werner</v>
      </c>
    </row>
    <row r="30" spans="4:14" ht="14.25" thickBot="1" thickTop="1">
      <c r="D30" s="16" t="s">
        <v>11</v>
      </c>
      <c r="E30" s="69"/>
      <c r="F30" s="57" t="str">
        <f>IF(E28&gt;E32,D28,IF(E28=E32," ",D32))</f>
        <v>Cameron Boyd</v>
      </c>
      <c r="G30" s="71">
        <v>214.5</v>
      </c>
      <c r="L30" s="11"/>
      <c r="M30" s="45"/>
      <c r="N30" s="1"/>
    </row>
    <row r="31" spans="1:13" ht="14.25" thickBot="1" thickTop="1">
      <c r="A31" s="7">
        <v>2</v>
      </c>
      <c r="B31" s="59" t="s">
        <v>54</v>
      </c>
      <c r="C31" s="62">
        <v>203.5</v>
      </c>
      <c r="D31" s="17"/>
      <c r="E31" s="70"/>
      <c r="G31" s="61"/>
      <c r="L31" s="57" t="str">
        <f>IF(M22&gt;M18,L22,"N/A")</f>
        <v>Todd Werner</v>
      </c>
      <c r="M31" s="52">
        <v>216</v>
      </c>
    </row>
    <row r="32" spans="2:14" ht="14.25" thickBot="1" thickTop="1">
      <c r="B32" s="18" t="s">
        <v>7</v>
      </c>
      <c r="C32" s="63"/>
      <c r="D32" s="57" t="str">
        <f>IF(C31&gt;C33,B31,IF(C31=C33," ",B33))</f>
        <v>Cameron Boyd</v>
      </c>
      <c r="E32" s="71">
        <v>220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57</v>
      </c>
      <c r="C33" s="52">
        <v>131.5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39507</v>
      </c>
      <c r="C37" s="60"/>
      <c r="D37" s="5">
        <v>39509</v>
      </c>
      <c r="E37" s="19"/>
      <c r="F37" s="5">
        <v>39512</v>
      </c>
      <c r="G37" s="19"/>
      <c r="H37" s="5">
        <v>39514</v>
      </c>
      <c r="I37" s="19"/>
      <c r="J37" s="5">
        <v>39519</v>
      </c>
      <c r="K37" s="19"/>
      <c r="L37" s="5">
        <v>39529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Ben Woodford</v>
      </c>
      <c r="I40" s="65">
        <v>99</v>
      </c>
    </row>
    <row r="41" spans="4:9" ht="14.25" thickBot="1" thickTop="1">
      <c r="D41" s="55" t="str">
        <f>IF(E32&gt;E28,D28,IF(E28=E32,"Loser # 12",D32))</f>
        <v>J. Rittenhouse</v>
      </c>
      <c r="E41" s="67">
        <v>103.5</v>
      </c>
      <c r="G41" s="61"/>
      <c r="H41" s="32"/>
      <c r="I41" s="72"/>
    </row>
    <row r="42" spans="2:11" ht="14.25" thickBot="1" thickTop="1">
      <c r="B42" s="56" t="str">
        <f>IF(C5&gt;C3,B3,IF(C3=C5,"Loser 1/16",B5))</f>
        <v>Bill Stansifer</v>
      </c>
      <c r="C42" s="65">
        <v>110.5</v>
      </c>
      <c r="D42" s="18" t="s">
        <v>16</v>
      </c>
      <c r="E42" s="63"/>
      <c r="F42" s="55" t="str">
        <f>IF(E41&gt;E43,D41,IF(E41=E43," ",D43))</f>
        <v>J. Bigham</v>
      </c>
      <c r="G42" s="67">
        <v>95</v>
      </c>
      <c r="I42" s="69"/>
      <c r="J42" s="55" t="str">
        <f>IF(I40&gt;I45,H40,IF(I40=I45," ",H45))</f>
        <v>Goeff Biegler</v>
      </c>
      <c r="K42" s="65">
        <v>0</v>
      </c>
    </row>
    <row r="43" spans="2:11" ht="14.25" thickBot="1" thickTop="1">
      <c r="B43" s="18" t="s">
        <v>12</v>
      </c>
      <c r="C43" s="63"/>
      <c r="D43" s="57" t="str">
        <f>IF(C42&gt;C44,B42,IF(C42=C44," ",B44))</f>
        <v>J. Bigham</v>
      </c>
      <c r="E43" s="52">
        <v>187.5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J. Bigham</v>
      </c>
      <c r="C44" s="52">
        <v>115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Goeff Biegler</v>
      </c>
      <c r="I45" s="52">
        <v>142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Dave Cadmus</v>
      </c>
      <c r="E47" s="67">
        <v>98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League Team</v>
      </c>
      <c r="C48" s="62">
        <v>107</v>
      </c>
      <c r="D48" s="18" t="s">
        <v>17</v>
      </c>
      <c r="E48" s="63"/>
      <c r="F48" s="57" t="str">
        <f>IF(E47&gt;E49,D47,IF(E47=E49," ",D49))</f>
        <v>Goeff Biegler</v>
      </c>
      <c r="G48" s="71">
        <v>169</v>
      </c>
      <c r="I48" s="61"/>
      <c r="J48" s="16" t="s">
        <v>27</v>
      </c>
      <c r="K48" s="26"/>
      <c r="L48" s="57" t="str">
        <f>IF(K42&gt;K53,J42,IF(K42=K53," ",J53))</f>
        <v>Todd Werner</v>
      </c>
      <c r="M48" s="62">
        <v>1</v>
      </c>
    </row>
    <row r="49" spans="2:13" ht="14.25" thickBot="1" thickTop="1">
      <c r="B49" s="18" t="s">
        <v>13</v>
      </c>
      <c r="C49" s="63"/>
      <c r="D49" s="57" t="str">
        <f>IF(C48&gt;C50,B48,IF(C48=C50," ",B50))</f>
        <v>Goeff Biegler</v>
      </c>
      <c r="E49" s="52">
        <v>155.5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Goeff Biegler</v>
      </c>
      <c r="C50" s="52">
        <v>195.5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Todd Werner</v>
      </c>
      <c r="I51" s="65">
        <v>195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J. Shapiro</v>
      </c>
      <c r="E52" s="67">
        <v>182.5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Chad Roberts</v>
      </c>
      <c r="C53" s="62">
        <v>156.5</v>
      </c>
      <c r="D53" s="18" t="s">
        <v>18</v>
      </c>
      <c r="E53" s="63"/>
      <c r="F53" s="55" t="str">
        <f>IF(E52&gt;E54,D52,IF(E52=E54," ",D54))</f>
        <v>J. Shapiro</v>
      </c>
      <c r="G53" s="67">
        <v>148</v>
      </c>
      <c r="H53" s="11"/>
      <c r="I53" s="69"/>
      <c r="J53" s="57" t="str">
        <f>IF(I51&gt;I56,H51,IF(I51=I56," ",H56))</f>
        <v>Todd Werner</v>
      </c>
      <c r="K53" s="52">
        <v>1</v>
      </c>
      <c r="L53" s="16" t="s">
        <v>28</v>
      </c>
      <c r="M53" s="69"/>
      <c r="N53" s="57" t="str">
        <f>IF(M48&gt;M58,L48,IF(M48=M58," ",L58))</f>
        <v>Todd Werner</v>
      </c>
    </row>
    <row r="54" spans="2:14" ht="14.25" thickBot="1" thickTop="1">
      <c r="B54" s="18" t="s">
        <v>14</v>
      </c>
      <c r="C54" s="63"/>
      <c r="D54" s="57" t="str">
        <f>IF(C53&gt;C55,B53,IF(C53=C55," ",B55))</f>
        <v>Chad Roberts</v>
      </c>
      <c r="E54" s="52">
        <v>100.5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Bill Woodford</v>
      </c>
      <c r="C55" s="52">
        <v>70.5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J. Shapiro</v>
      </c>
      <c r="I56" s="52">
        <v>120.5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Ian Lowe</v>
      </c>
      <c r="E58" s="67">
        <v>86.5</v>
      </c>
      <c r="F58" s="17"/>
      <c r="G58" s="70"/>
      <c r="I58" s="61"/>
      <c r="L58" s="57" t="str">
        <f>IF(I26&gt;I10,H10,IF(I10=I26,"Loser # 27",H26))</f>
        <v>Joey Losurdo</v>
      </c>
      <c r="M58" s="52">
        <v>0</v>
      </c>
    </row>
    <row r="59" spans="2:7" ht="14.25" thickBot="1" thickTop="1">
      <c r="B59" s="59" t="str">
        <f>IF(C29&gt;C27,B27,IF(C27=C29,"Loser 7/10",B29))</f>
        <v>Chockalingam</v>
      </c>
      <c r="C59" s="62">
        <v>144</v>
      </c>
      <c r="D59" s="18" t="s">
        <v>19</v>
      </c>
      <c r="E59" s="63"/>
      <c r="F59" s="57" t="str">
        <f>IF(E58&gt;E60,D58,IF(E58=E60," ",D60))</f>
        <v>Ian Lowe</v>
      </c>
      <c r="G59" s="71">
        <v>48.5</v>
      </c>
    </row>
    <row r="60" spans="2:12" ht="14.25" thickBot="1" thickTop="1">
      <c r="B60" s="18" t="s">
        <v>15</v>
      </c>
      <c r="C60" s="63"/>
      <c r="D60" s="57" t="str">
        <f>IF(C59&gt;C61,B59,IF(C59=C61," ",B61))</f>
        <v>Chockalingam</v>
      </c>
      <c r="E60" s="52">
        <v>75.5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Mike Fernald</v>
      </c>
      <c r="C61" s="52">
        <v>115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38679</v>
      </c>
      <c r="C1" s="60"/>
      <c r="D1" s="5">
        <v>38693</v>
      </c>
      <c r="E1" s="19"/>
      <c r="F1" s="5">
        <v>39070</v>
      </c>
      <c r="G1" s="19"/>
      <c r="H1" s="5">
        <v>39079</v>
      </c>
      <c r="I1" s="19"/>
      <c r="J1" s="6"/>
      <c r="K1" s="48"/>
      <c r="L1" s="5">
        <v>39086</v>
      </c>
      <c r="M1" s="19"/>
      <c r="N1" s="53"/>
    </row>
    <row r="2" ht="12.75">
      <c r="L2" s="5">
        <v>39091</v>
      </c>
    </row>
    <row r="3" spans="1:5" ht="13.5" thickBot="1">
      <c r="A3" s="7">
        <v>1</v>
      </c>
      <c r="B3" s="58" t="s">
        <v>55</v>
      </c>
      <c r="C3" s="62">
        <v>210.5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Chad Roberts</v>
      </c>
      <c r="E4" s="67">
        <v>176.5</v>
      </c>
    </row>
    <row r="5" spans="1:7" ht="14.25" thickBot="1" thickTop="1">
      <c r="A5" s="7">
        <v>16</v>
      </c>
      <c r="B5" s="58" t="s">
        <v>61</v>
      </c>
      <c r="C5" s="52">
        <v>82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Chad Roberts</v>
      </c>
      <c r="G6" s="67">
        <v>115</v>
      </c>
      <c r="L6" s="7"/>
      <c r="N6" s="54"/>
    </row>
    <row r="7" spans="1:14" ht="14.25" thickBot="1" thickTop="1">
      <c r="A7" s="7">
        <v>8</v>
      </c>
      <c r="B7" s="59" t="s">
        <v>58</v>
      </c>
      <c r="C7" s="62">
        <v>116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Chockalingam</v>
      </c>
      <c r="E8" s="71">
        <v>123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68</v>
      </c>
      <c r="C9" s="52">
        <v>130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J. Shapiro</v>
      </c>
      <c r="I10" s="67">
        <v>163.5</v>
      </c>
    </row>
    <row r="11" spans="1:9" ht="14.25" thickBot="1" thickTop="1">
      <c r="A11" s="7">
        <v>4</v>
      </c>
      <c r="B11" s="59" t="s">
        <v>37</v>
      </c>
      <c r="C11" s="62">
        <v>152.5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Ben Woodford</v>
      </c>
      <c r="E12" s="67">
        <v>159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69</v>
      </c>
      <c r="C13" s="52">
        <v>132.5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J. Shapiro</v>
      </c>
      <c r="G14" s="71">
        <v>207</v>
      </c>
      <c r="H14" s="11"/>
      <c r="I14" s="45"/>
    </row>
    <row r="15" spans="1:9" ht="14.25" thickBot="1" thickTop="1">
      <c r="A15" s="7">
        <v>5</v>
      </c>
      <c r="B15" s="59" t="s">
        <v>67</v>
      </c>
      <c r="C15" s="62">
        <v>176.5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J. Shapiro</v>
      </c>
      <c r="E16" s="71">
        <v>196.5</v>
      </c>
      <c r="G16" s="61"/>
      <c r="H16" s="11"/>
      <c r="I16" s="45"/>
    </row>
    <row r="17" spans="1:9" ht="14.25" thickBot="1" thickTop="1">
      <c r="A17" s="7">
        <v>12</v>
      </c>
      <c r="B17" s="58" t="s">
        <v>36</v>
      </c>
      <c r="C17" s="52">
        <v>138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J. Shapiro</v>
      </c>
      <c r="M18" s="51">
        <v>126</v>
      </c>
    </row>
    <row r="19" spans="1:13" ht="14.25" thickBot="1" thickTop="1">
      <c r="A19" s="7">
        <v>3</v>
      </c>
      <c r="B19" s="59" t="s">
        <v>66</v>
      </c>
      <c r="C19" s="62">
        <v>175.5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Ian Lowe</v>
      </c>
      <c r="E20" s="67">
        <v>114</v>
      </c>
      <c r="G20" s="61"/>
      <c r="H20" s="11"/>
      <c r="I20" s="45"/>
      <c r="L20" s="16" t="s">
        <v>29</v>
      </c>
      <c r="M20" s="26"/>
      <c r="N20" s="57" t="str">
        <f>IF(M18&gt;M22,L18,IF(M18=M22," ",L22))</f>
        <v>J. Shapiro</v>
      </c>
    </row>
    <row r="21" spans="1:14" ht="14.25" thickBot="1" thickTop="1">
      <c r="A21" s="7">
        <v>14</v>
      </c>
      <c r="B21" s="58" t="s">
        <v>57</v>
      </c>
      <c r="C21" s="52">
        <v>67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J. Bigham</v>
      </c>
      <c r="G22" s="67">
        <v>171</v>
      </c>
      <c r="H22" s="11"/>
      <c r="I22" s="45"/>
      <c r="L22" s="57" t="str">
        <f>IF(N53&gt;=0,N53,"Winner # 29")</f>
        <v>Ben Woodford</v>
      </c>
      <c r="M22" s="52">
        <v>106.5</v>
      </c>
    </row>
    <row r="23" spans="1:14" ht="14.25" thickBot="1" thickTop="1">
      <c r="A23" s="7">
        <v>6</v>
      </c>
      <c r="B23" s="59" t="s">
        <v>49</v>
      </c>
      <c r="C23" s="62">
        <v>184.5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J. Bigham</v>
      </c>
      <c r="E24" s="71">
        <v>131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50</v>
      </c>
      <c r="C25" s="52">
        <v>148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J. Bigham</v>
      </c>
      <c r="I26" s="71">
        <v>90.5</v>
      </c>
    </row>
    <row r="27" spans="1:13" ht="14.25" thickBot="1" thickTop="1">
      <c r="A27" s="7">
        <v>7</v>
      </c>
      <c r="B27" s="59" t="s">
        <v>59</v>
      </c>
      <c r="C27" s="62">
        <v>131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Todd Werner</v>
      </c>
      <c r="E28" s="67">
        <v>131.5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62</v>
      </c>
      <c r="C29" s="52">
        <v>102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Todd Werner</v>
      </c>
      <c r="G30" s="71">
        <v>128</v>
      </c>
      <c r="L30" s="11"/>
      <c r="M30" s="45"/>
      <c r="N30" s="1"/>
    </row>
    <row r="31" spans="1:13" ht="14.25" thickBot="1" thickTop="1">
      <c r="A31" s="7">
        <v>2</v>
      </c>
      <c r="B31" s="59" t="s">
        <v>54</v>
      </c>
      <c r="C31" s="62">
        <v>189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Cameron Boyd</v>
      </c>
      <c r="E32" s="71">
        <v>126.5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43</v>
      </c>
      <c r="C33" s="52">
        <v>114.5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39058</v>
      </c>
      <c r="C37" s="60"/>
      <c r="D37" s="5">
        <v>39065</v>
      </c>
      <c r="E37" s="19"/>
      <c r="F37" s="5">
        <v>39070</v>
      </c>
      <c r="G37" s="19"/>
      <c r="H37" s="5">
        <v>39077</v>
      </c>
      <c r="I37" s="19"/>
      <c r="J37" s="5">
        <v>39079</v>
      </c>
      <c r="K37" s="19"/>
      <c r="L37" s="5">
        <v>38719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Chad Roberts</v>
      </c>
      <c r="I40" s="65">
        <v>171.5</v>
      </c>
    </row>
    <row r="41" spans="4:9" ht="14.25" thickBot="1" thickTop="1">
      <c r="D41" s="55" t="str">
        <f>IF(E32&gt;E28,D28,IF(E28=E32,"Loser # 12",D32))</f>
        <v>Cameron Boyd</v>
      </c>
      <c r="E41" s="67">
        <v>133</v>
      </c>
      <c r="G41" s="61"/>
      <c r="H41" s="32"/>
      <c r="I41" s="72"/>
    </row>
    <row r="42" spans="2:11" ht="14.25" thickBot="1" thickTop="1">
      <c r="B42" s="56" t="str">
        <f>IF(C5&gt;C3,B3,IF(C3=C5,"Loser 1/16",B5))</f>
        <v>Bill Stansifer</v>
      </c>
      <c r="C42" s="65">
        <v>92.5</v>
      </c>
      <c r="D42" s="18" t="s">
        <v>16</v>
      </c>
      <c r="E42" s="63"/>
      <c r="F42" s="55" t="str">
        <f>IF(E41&gt;E43,D41,IF(E41=E43," ",D43))</f>
        <v>Joey Losurdo</v>
      </c>
      <c r="G42" s="67">
        <v>182.5</v>
      </c>
      <c r="I42" s="69"/>
      <c r="J42" s="55" t="str">
        <f>IF(I40&gt;I45,H40,IF(I40=I45," ",H45))</f>
        <v>Joey Losurdo</v>
      </c>
      <c r="K42" s="65">
        <v>164</v>
      </c>
    </row>
    <row r="43" spans="2:11" ht="14.25" thickBot="1" thickTop="1">
      <c r="B43" s="18" t="s">
        <v>12</v>
      </c>
      <c r="C43" s="63"/>
      <c r="D43" s="57" t="str">
        <f>IF(C42&gt;C44,B42,IF(C42=C44," ",B44))</f>
        <v>Joey Losurdo</v>
      </c>
      <c r="E43" s="52">
        <v>142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Joey Losurdo</v>
      </c>
      <c r="C44" s="52">
        <v>215.5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Joey Losurdo</v>
      </c>
      <c r="I45" s="52">
        <v>199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Ian Lowe</v>
      </c>
      <c r="E47" s="67">
        <v>196.5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League Team</v>
      </c>
      <c r="C48" s="62">
        <v>160</v>
      </c>
      <c r="D48" s="18" t="s">
        <v>17</v>
      </c>
      <c r="E48" s="63"/>
      <c r="F48" s="57" t="str">
        <f>IF(E47&gt;E49,D47,IF(E47=E49," ",D49))</f>
        <v>Ian Lowe</v>
      </c>
      <c r="G48" s="71">
        <v>135.5</v>
      </c>
      <c r="I48" s="61"/>
      <c r="J48" s="16" t="s">
        <v>27</v>
      </c>
      <c r="K48" s="26"/>
      <c r="L48" s="57" t="str">
        <f>IF(K42&gt;K53,J42,IF(K42=K53," ",J53))</f>
        <v>Ben Woodford</v>
      </c>
      <c r="M48" s="62">
        <v>178.5</v>
      </c>
    </row>
    <row r="49" spans="2:13" ht="14.25" thickBot="1" thickTop="1">
      <c r="B49" s="18" t="s">
        <v>13</v>
      </c>
      <c r="C49" s="63"/>
      <c r="D49" s="57" t="str">
        <f>IF(C48&gt;C50,B48,IF(C48=C50," ",B50))</f>
        <v>Bill Woodford</v>
      </c>
      <c r="E49" s="52">
        <v>169.5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Bill Woodford</v>
      </c>
      <c r="C50" s="52">
        <v>182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Todd Werner</v>
      </c>
      <c r="I51" s="65">
        <v>137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Ben Woodford</v>
      </c>
      <c r="E52" s="67">
        <v>180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Mike Fernald</v>
      </c>
      <c r="C53" s="62">
        <v>102.5</v>
      </c>
      <c r="D53" s="18" t="s">
        <v>18</v>
      </c>
      <c r="E53" s="63"/>
      <c r="F53" s="55" t="str">
        <f>IF(E52&gt;E54,D52,IF(E52=E54," ",D54))</f>
        <v>Ben Woodford</v>
      </c>
      <c r="G53" s="67">
        <v>212</v>
      </c>
      <c r="H53" s="11"/>
      <c r="I53" s="69"/>
      <c r="J53" s="57" t="str">
        <f>IF(I51&gt;I56,H51,IF(I51=I56," ",H56))</f>
        <v>Ben Woodford</v>
      </c>
      <c r="K53" s="52">
        <v>207.5</v>
      </c>
      <c r="L53" s="16" t="s">
        <v>28</v>
      </c>
      <c r="M53" s="69"/>
      <c r="N53" s="57" t="str">
        <f>IF(M48&gt;M58,L48,IF(M48=M58," ",L58))</f>
        <v>Ben Woodford</v>
      </c>
    </row>
    <row r="54" spans="2:14" ht="14.25" thickBot="1" thickTop="1">
      <c r="B54" s="18" t="s">
        <v>14</v>
      </c>
      <c r="C54" s="63"/>
      <c r="D54" s="57" t="str">
        <f>IF(C53&gt;C55,B53,IF(C53=C55," ",B55))</f>
        <v>J. Rittenhouse</v>
      </c>
      <c r="E54" s="52">
        <v>161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J. Rittenhouse</v>
      </c>
      <c r="C55" s="52">
        <v>186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Ben Woodford</v>
      </c>
      <c r="I56" s="52">
        <v>160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Chockalingam</v>
      </c>
      <c r="E58" s="67">
        <v>98</v>
      </c>
      <c r="F58" s="17"/>
      <c r="G58" s="70"/>
      <c r="I58" s="61"/>
      <c r="L58" s="57" t="str">
        <f>IF(I26&gt;I10,H10,IF(I10=I26,"Loser # 27",H26))</f>
        <v>J. Bigham</v>
      </c>
      <c r="M58" s="52">
        <v>107</v>
      </c>
    </row>
    <row r="59" spans="2:7" ht="14.25" thickBot="1" thickTop="1">
      <c r="B59" s="59" t="str">
        <f>IF(C29&gt;C27,B27,IF(C27=C29,"Loser 7/10",B29))</f>
        <v>Geoff Biegler</v>
      </c>
      <c r="C59" s="62">
        <v>104</v>
      </c>
      <c r="D59" s="18" t="s">
        <v>19</v>
      </c>
      <c r="E59" s="63"/>
      <c r="F59" s="57" t="str">
        <f>IF(E58&gt;E60,D58,IF(E58=E60," ",D60))</f>
        <v>Chockalingam</v>
      </c>
      <c r="G59" s="71">
        <v>190.5</v>
      </c>
    </row>
    <row r="60" spans="2:12" ht="14.25" thickBot="1" thickTop="1">
      <c r="B60" s="18" t="s">
        <v>15</v>
      </c>
      <c r="C60" s="63"/>
      <c r="D60" s="57" t="str">
        <f>IF(C59&gt;C61,B59,IF(C59=C61," ",B61))</f>
        <v>Dave Cadmus</v>
      </c>
      <c r="E60" s="52">
        <v>75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Dave Cadmus</v>
      </c>
      <c r="C61" s="52">
        <v>137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39134</v>
      </c>
      <c r="C1" s="60"/>
      <c r="D1" s="5">
        <v>39136</v>
      </c>
      <c r="E1" s="19"/>
      <c r="F1" s="5">
        <v>39164</v>
      </c>
      <c r="G1" s="19"/>
      <c r="H1" s="5">
        <v>39171</v>
      </c>
      <c r="I1" s="19"/>
      <c r="J1" s="6"/>
      <c r="K1" s="48"/>
      <c r="L1" s="5">
        <v>39176</v>
      </c>
      <c r="M1" s="19"/>
      <c r="N1" s="53"/>
    </row>
    <row r="2" ht="12.75">
      <c r="L2" s="5">
        <v>39178</v>
      </c>
    </row>
    <row r="3" spans="1:5" ht="13.5" thickBot="1">
      <c r="A3" s="7">
        <v>1</v>
      </c>
      <c r="B3" s="58" t="s">
        <v>58</v>
      </c>
      <c r="C3" s="62">
        <v>127.5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J. Bigham</v>
      </c>
      <c r="E4" s="67">
        <v>55</v>
      </c>
    </row>
    <row r="5" spans="1:7" ht="14.25" thickBot="1" thickTop="1">
      <c r="A5" s="7">
        <v>16</v>
      </c>
      <c r="B5" s="58" t="s">
        <v>49</v>
      </c>
      <c r="C5" s="52">
        <v>135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J. Rittenhouse</v>
      </c>
      <c r="G6" s="67">
        <v>150.5</v>
      </c>
      <c r="L6" s="7"/>
      <c r="N6" s="54"/>
    </row>
    <row r="7" spans="1:14" ht="14.25" thickBot="1" thickTop="1">
      <c r="A7" s="7">
        <v>8</v>
      </c>
      <c r="B7" s="59" t="s">
        <v>50</v>
      </c>
      <c r="C7" s="62">
        <v>159.5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J. Rittenhouse</v>
      </c>
      <c r="E8" s="71">
        <v>169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43</v>
      </c>
      <c r="C9" s="52">
        <v>157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Ray Berdie</v>
      </c>
      <c r="I10" s="67">
        <v>142</v>
      </c>
    </row>
    <row r="11" spans="1:9" ht="14.25" thickBot="1" thickTop="1">
      <c r="A11" s="7">
        <v>4</v>
      </c>
      <c r="B11" s="59" t="s">
        <v>37</v>
      </c>
      <c r="C11" s="62">
        <v>152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Ben Woodford</v>
      </c>
      <c r="E12" s="67">
        <v>119.5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57</v>
      </c>
      <c r="C13" s="52">
        <v>108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Ray Berdie</v>
      </c>
      <c r="G14" s="71">
        <v>172</v>
      </c>
      <c r="H14" s="11"/>
      <c r="I14" s="45"/>
    </row>
    <row r="15" spans="1:9" ht="14.25" thickBot="1" thickTop="1">
      <c r="A15" s="7">
        <v>5</v>
      </c>
      <c r="B15" s="59" t="s">
        <v>39</v>
      </c>
      <c r="C15" s="62">
        <v>227.5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Ray Berdie</v>
      </c>
      <c r="E16" s="71">
        <v>235</v>
      </c>
      <c r="G16" s="61"/>
      <c r="H16" s="11"/>
      <c r="I16" s="45"/>
    </row>
    <row r="17" spans="1:9" ht="14.25" thickBot="1" thickTop="1">
      <c r="A17" s="7">
        <v>12</v>
      </c>
      <c r="B17" s="58" t="s">
        <v>60</v>
      </c>
      <c r="C17" s="52">
        <v>122.5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Bill Stansifer</v>
      </c>
      <c r="M18" s="51">
        <v>122</v>
      </c>
    </row>
    <row r="19" spans="1:13" ht="14.25" thickBot="1" thickTop="1">
      <c r="A19" s="7">
        <v>3</v>
      </c>
      <c r="B19" s="59" t="s">
        <v>61</v>
      </c>
      <c r="C19" s="62">
        <v>188.5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Bill Stansifer</v>
      </c>
      <c r="E20" s="67">
        <v>220</v>
      </c>
      <c r="G20" s="61"/>
      <c r="H20" s="11"/>
      <c r="I20" s="45"/>
      <c r="L20" s="16" t="s">
        <v>29</v>
      </c>
      <c r="M20" s="26"/>
      <c r="N20" s="57" t="str">
        <f>IF(M18&gt;M22,L18,IF(M18=M22," ",L22))</f>
        <v>Ray Berdie</v>
      </c>
    </row>
    <row r="21" spans="1:14" ht="14.25" thickBot="1" thickTop="1">
      <c r="A21" s="7">
        <v>14</v>
      </c>
      <c r="B21" s="58" t="s">
        <v>62</v>
      </c>
      <c r="C21" s="52">
        <v>73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Bill Stansifer</v>
      </c>
      <c r="G22" s="67">
        <v>96.5</v>
      </c>
      <c r="H22" s="11"/>
      <c r="I22" s="45"/>
      <c r="L22" s="57" t="str">
        <f>IF(N53&gt;=0,N53,"Winner # 29")</f>
        <v>Ray Berdie</v>
      </c>
      <c r="M22" s="52">
        <v>165</v>
      </c>
    </row>
    <row r="23" spans="1:14" ht="14.25" thickBot="1" thickTop="1">
      <c r="A23" s="7">
        <v>6</v>
      </c>
      <c r="B23" s="59" t="s">
        <v>55</v>
      </c>
      <c r="C23" s="62">
        <v>174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Todd Werner</v>
      </c>
      <c r="E24" s="71">
        <v>216.5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59</v>
      </c>
      <c r="C25" s="52">
        <v>198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Bill Stansifer</v>
      </c>
      <c r="I26" s="71">
        <v>186</v>
      </c>
    </row>
    <row r="27" spans="1:13" ht="14.25" thickBot="1" thickTop="1">
      <c r="A27" s="7">
        <v>7</v>
      </c>
      <c r="B27" s="59" t="s">
        <v>36</v>
      </c>
      <c r="C27" s="62">
        <v>147</v>
      </c>
      <c r="E27" s="66"/>
      <c r="F27" s="11"/>
      <c r="G27" s="73"/>
      <c r="L27" s="57" t="str">
        <f>IF(M18&lt;M22,L18,"N/A")</f>
        <v>Bill Stansifer</v>
      </c>
      <c r="M27" s="51">
        <v>152</v>
      </c>
    </row>
    <row r="28" spans="2:13" ht="14.25" thickBot="1" thickTop="1">
      <c r="B28" s="18" t="s">
        <v>6</v>
      </c>
      <c r="C28" s="63"/>
      <c r="D28" s="55" t="str">
        <f>IF(C27&gt;C29,B27,IF(C27=C29," ",B29))</f>
        <v>Bill Woodford</v>
      </c>
      <c r="E28" s="67">
        <v>123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48</v>
      </c>
      <c r="C29" s="52">
        <v>104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Ray Berdie</v>
      </c>
    </row>
    <row r="30" spans="4:14" ht="14.25" thickBot="1" thickTop="1">
      <c r="D30" s="16" t="s">
        <v>11</v>
      </c>
      <c r="E30" s="69"/>
      <c r="F30" s="57" t="str">
        <f>IF(E28&gt;E32,D28,IF(E28=E32," ",D32))</f>
        <v>Cameron Boyd</v>
      </c>
      <c r="G30" s="71">
        <v>93.5</v>
      </c>
      <c r="L30" s="11"/>
      <c r="M30" s="45"/>
      <c r="N30" s="1"/>
    </row>
    <row r="31" spans="1:13" ht="14.25" thickBot="1" thickTop="1">
      <c r="A31" s="7">
        <v>2</v>
      </c>
      <c r="B31" s="59" t="s">
        <v>54</v>
      </c>
      <c r="C31" s="62">
        <v>150.5</v>
      </c>
      <c r="D31" s="17"/>
      <c r="E31" s="70"/>
      <c r="G31" s="61"/>
      <c r="L31" s="57" t="str">
        <f>IF(M22&gt;M18,L22,"N/A")</f>
        <v>Ray Berdie</v>
      </c>
      <c r="M31" s="52">
        <v>195.5</v>
      </c>
    </row>
    <row r="32" spans="2:14" ht="14.25" thickBot="1" thickTop="1">
      <c r="B32" s="18" t="s">
        <v>7</v>
      </c>
      <c r="C32" s="63"/>
      <c r="D32" s="57" t="str">
        <f>IF(C31&gt;C33,B31,IF(C31=C33," ",B33))</f>
        <v>Cameron Boyd</v>
      </c>
      <c r="E32" s="71">
        <v>202.5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41</v>
      </c>
      <c r="C33" s="52">
        <v>68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39136</v>
      </c>
      <c r="C37" s="60"/>
      <c r="D37" s="5">
        <v>39143</v>
      </c>
      <c r="E37" s="19"/>
      <c r="F37" s="5">
        <v>39164</v>
      </c>
      <c r="G37" s="19"/>
      <c r="H37" s="5">
        <v>39169</v>
      </c>
      <c r="I37" s="19"/>
      <c r="J37" s="5">
        <v>39171</v>
      </c>
      <c r="K37" s="19"/>
      <c r="L37" s="5">
        <v>39173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J. Rittenhouse</v>
      </c>
      <c r="I40" s="65">
        <v>167.5</v>
      </c>
    </row>
    <row r="41" spans="4:9" ht="14.25" thickBot="1" thickTop="1">
      <c r="D41" s="55" t="str">
        <f>IF(E32&gt;E28,D28,IF(E28=E32,"Loser # 12",D32))</f>
        <v>Bill Woodford</v>
      </c>
      <c r="E41" s="67">
        <v>130</v>
      </c>
      <c r="G41" s="61"/>
      <c r="H41" s="32"/>
      <c r="I41" s="72"/>
    </row>
    <row r="42" spans="2:11" ht="14.25" thickBot="1" thickTop="1">
      <c r="B42" s="56" t="str">
        <f>IF(C5&gt;C3,B3,IF(C3=C5,"Loser 1/16",B5))</f>
        <v>Joey Losurdo</v>
      </c>
      <c r="C42" s="65">
        <v>130.5</v>
      </c>
      <c r="D42" s="18" t="s">
        <v>16</v>
      </c>
      <c r="E42" s="63"/>
      <c r="F42" s="55" t="str">
        <f>IF(E41&gt;E43,D41,IF(E41=E43," ",D43))</f>
        <v>Dave Cadmus</v>
      </c>
      <c r="G42" s="67">
        <v>96.5</v>
      </c>
      <c r="I42" s="69"/>
      <c r="J42" s="55" t="str">
        <f>IF(I40&gt;I45,H40,IF(I40=I45," ",H45))</f>
        <v>J. Rittenhouse</v>
      </c>
      <c r="K42" s="65">
        <v>160</v>
      </c>
    </row>
    <row r="43" spans="2:11" ht="14.25" thickBot="1" thickTop="1">
      <c r="B43" s="18" t="s">
        <v>12</v>
      </c>
      <c r="C43" s="63"/>
      <c r="D43" s="57" t="str">
        <f>IF(C42&gt;C44,B42,IF(C42=C44," ",B44))</f>
        <v>Dave Cadmus</v>
      </c>
      <c r="E43" s="52">
        <v>173.5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Dave Cadmus</v>
      </c>
      <c r="C44" s="52">
        <v>182.5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Todd Werner</v>
      </c>
      <c r="I45" s="52">
        <v>129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Todd Werner</v>
      </c>
      <c r="E47" s="67">
        <v>165.5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Mike Fernald</v>
      </c>
      <c r="C48" s="62">
        <v>140.5</v>
      </c>
      <c r="D48" s="18" t="s">
        <v>17</v>
      </c>
      <c r="E48" s="63"/>
      <c r="F48" s="57" t="str">
        <f>IF(E47&gt;E49,D47,IF(E47=E49," ",D49))</f>
        <v>Todd Werner</v>
      </c>
      <c r="G48" s="71">
        <v>152</v>
      </c>
      <c r="I48" s="61"/>
      <c r="J48" s="16" t="s">
        <v>27</v>
      </c>
      <c r="K48" s="26"/>
      <c r="L48" s="57" t="str">
        <f>IF(K42&gt;K53,J42,IF(K42=K53," ",J53))</f>
        <v>Ben Woodford</v>
      </c>
      <c r="M48" s="62">
        <v>133</v>
      </c>
    </row>
    <row r="49" spans="2:13" ht="14.25" thickBot="1" thickTop="1">
      <c r="B49" s="18" t="s">
        <v>13</v>
      </c>
      <c r="C49" s="63"/>
      <c r="D49" s="57" t="str">
        <f>IF(C48&gt;C50,B48,IF(C48=C50," ",B50))</f>
        <v>Mike Fernald</v>
      </c>
      <c r="E49" s="52">
        <v>105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Josh Bleet</v>
      </c>
      <c r="C50" s="52">
        <v>130.5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Cameron Boyd</v>
      </c>
      <c r="I51" s="65">
        <v>139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Ben Woodford</v>
      </c>
      <c r="E52" s="67">
        <v>147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Geoff Biegler</v>
      </c>
      <c r="C53" s="62">
        <v>93.5</v>
      </c>
      <c r="D53" s="18" t="s">
        <v>18</v>
      </c>
      <c r="E53" s="63"/>
      <c r="F53" s="55" t="str">
        <f>IF(E52&gt;E54,D52,IF(E52=E54," ",D54))</f>
        <v>Ben Woodford</v>
      </c>
      <c r="G53" s="67">
        <v>162</v>
      </c>
      <c r="H53" s="11"/>
      <c r="I53" s="69"/>
      <c r="J53" s="57" t="str">
        <f>IF(I51&gt;I56,H51,IF(I51=I56," ",H56))</f>
        <v>Ben Woodford</v>
      </c>
      <c r="K53" s="52">
        <v>233.5</v>
      </c>
      <c r="L53" s="16" t="s">
        <v>28</v>
      </c>
      <c r="M53" s="69"/>
      <c r="N53" s="57" t="str">
        <f>IF(M48&gt;M58,L48,IF(M48=M58," ",L58))</f>
        <v>Ray Berdie</v>
      </c>
    </row>
    <row r="54" spans="2:14" ht="14.25" thickBot="1" thickTop="1">
      <c r="B54" s="18" t="s">
        <v>14</v>
      </c>
      <c r="C54" s="63"/>
      <c r="D54" s="57" t="str">
        <f>IF(C53&gt;C55,B53,IF(C53=C55," ",B55))</f>
        <v>Chad Roberts</v>
      </c>
      <c r="E54" s="52">
        <v>99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Chad Roberts</v>
      </c>
      <c r="C55" s="52">
        <v>120.5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Ben Woodford</v>
      </c>
      <c r="I56" s="52">
        <v>172.5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J. Bigham</v>
      </c>
      <c r="E58" s="67">
        <v>124.5</v>
      </c>
      <c r="F58" s="17"/>
      <c r="G58" s="70"/>
      <c r="I58" s="61"/>
      <c r="L58" s="57" t="str">
        <f>IF(I26&gt;I10,H10,IF(I10=I26,"Loser # 27",H26))</f>
        <v>Ray Berdie</v>
      </c>
      <c r="M58" s="52">
        <v>153</v>
      </c>
    </row>
    <row r="59" spans="2:7" ht="14.25" thickBot="1" thickTop="1">
      <c r="B59" s="59" t="str">
        <f>IF(C29&gt;C27,B27,IF(C27=C29,"Loser 7/10",B29))</f>
        <v>Tim Coenen</v>
      </c>
      <c r="C59" s="62">
        <v>179.5</v>
      </c>
      <c r="D59" s="18" t="s">
        <v>19</v>
      </c>
      <c r="E59" s="63"/>
      <c r="F59" s="57" t="str">
        <f>IF(E58&gt;E60,D58,IF(E58=E60," ",D60))</f>
        <v>Tim Coenen</v>
      </c>
      <c r="G59" s="71">
        <v>110.5</v>
      </c>
    </row>
    <row r="60" spans="2:12" ht="14.25" thickBot="1" thickTop="1">
      <c r="B60" s="18" t="s">
        <v>15</v>
      </c>
      <c r="C60" s="63"/>
      <c r="D60" s="57" t="str">
        <f>IF(C59&gt;C61,B59,IF(C59=C61," ",B61))</f>
        <v>Tim Coenen</v>
      </c>
      <c r="E60" s="52">
        <v>164.5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Bob Conley</v>
      </c>
      <c r="C61" s="52">
        <v>112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38694</v>
      </c>
      <c r="C1" s="60"/>
      <c r="D1" s="5">
        <v>38699</v>
      </c>
      <c r="E1" s="19"/>
      <c r="F1" s="5">
        <v>39071</v>
      </c>
      <c r="G1" s="19"/>
      <c r="H1" s="5">
        <v>39080</v>
      </c>
      <c r="I1" s="19"/>
      <c r="J1" s="6"/>
      <c r="K1" s="48"/>
      <c r="L1" s="5">
        <v>39092</v>
      </c>
      <c r="M1" s="19"/>
      <c r="N1" s="53"/>
    </row>
    <row r="2" ht="12.75">
      <c r="L2" s="5">
        <v>39094</v>
      </c>
    </row>
    <row r="3" spans="1:5" ht="13.5" thickBot="1">
      <c r="A3" s="7">
        <v>1</v>
      </c>
      <c r="B3" s="58" t="s">
        <v>58</v>
      </c>
      <c r="C3" s="62">
        <v>147.5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Joey Losurdo</v>
      </c>
      <c r="E4" s="67">
        <v>207</v>
      </c>
    </row>
    <row r="5" spans="1:7" ht="14.25" thickBot="1" thickTop="1">
      <c r="A5" s="7">
        <v>16</v>
      </c>
      <c r="B5" s="58" t="s">
        <v>49</v>
      </c>
      <c r="C5" s="52">
        <v>101.5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Joey Losurdo</v>
      </c>
      <c r="G6" s="67">
        <v>207</v>
      </c>
      <c r="L6" s="7"/>
      <c r="N6" s="54"/>
    </row>
    <row r="7" spans="1:14" ht="14.25" thickBot="1" thickTop="1">
      <c r="A7" s="7">
        <v>8</v>
      </c>
      <c r="B7" s="59" t="s">
        <v>54</v>
      </c>
      <c r="C7" s="62">
        <v>127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Ray Berdie</v>
      </c>
      <c r="E8" s="71">
        <v>135.5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39</v>
      </c>
      <c r="C9" s="52">
        <v>161.5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Joey Losurdo</v>
      </c>
      <c r="I10" s="67">
        <v>139.5</v>
      </c>
    </row>
    <row r="11" spans="1:9" ht="14.25" thickBot="1" thickTop="1">
      <c r="A11" s="7">
        <v>4</v>
      </c>
      <c r="B11" s="59" t="s">
        <v>62</v>
      </c>
      <c r="C11" s="62">
        <v>120.5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Geoff Biegler</v>
      </c>
      <c r="E12" s="67">
        <v>137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59</v>
      </c>
      <c r="C13" s="52">
        <v>108.5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Josh Bleet</v>
      </c>
      <c r="G14" s="71">
        <v>161.5</v>
      </c>
      <c r="H14" s="11"/>
      <c r="I14" s="45"/>
    </row>
    <row r="15" spans="1:9" ht="14.25" thickBot="1" thickTop="1">
      <c r="A15" s="7">
        <v>5</v>
      </c>
      <c r="B15" s="59" t="s">
        <v>48</v>
      </c>
      <c r="C15" s="62">
        <v>117.5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Josh Bleet</v>
      </c>
      <c r="E16" s="71">
        <v>185.5</v>
      </c>
      <c r="G16" s="61"/>
      <c r="H16" s="11"/>
      <c r="I16" s="45"/>
    </row>
    <row r="17" spans="1:9" ht="14.25" thickBot="1" thickTop="1">
      <c r="A17" s="7">
        <v>12</v>
      </c>
      <c r="B17" s="58" t="s">
        <v>60</v>
      </c>
      <c r="C17" s="52">
        <v>142.5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Bill Stansifer</v>
      </c>
      <c r="M18" s="51">
        <v>151.5</v>
      </c>
    </row>
    <row r="19" spans="1:13" ht="14.25" thickBot="1" thickTop="1">
      <c r="A19" s="7">
        <v>3</v>
      </c>
      <c r="B19" s="59" t="s">
        <v>61</v>
      </c>
      <c r="C19" s="62">
        <v>163.5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Bill Stansifer</v>
      </c>
      <c r="E20" s="67">
        <v>181</v>
      </c>
      <c r="G20" s="61"/>
      <c r="H20" s="11"/>
      <c r="I20" s="45"/>
      <c r="L20" s="16" t="s">
        <v>29</v>
      </c>
      <c r="M20" s="26"/>
      <c r="N20" s="57" t="str">
        <f>IF(M18&gt;M22,L18,IF(M18=M22," ",L22))</f>
        <v>Bill Stansifer</v>
      </c>
    </row>
    <row r="21" spans="1:14" ht="14.25" thickBot="1" thickTop="1">
      <c r="A21" s="7">
        <v>14</v>
      </c>
      <c r="B21" s="58" t="s">
        <v>57</v>
      </c>
      <c r="C21" s="52">
        <v>152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Bill Stansifer</v>
      </c>
      <c r="G22" s="67">
        <v>185</v>
      </c>
      <c r="H22" s="11"/>
      <c r="I22" s="45"/>
      <c r="L22" s="57" t="str">
        <f>IF(N53&gt;=0,N53,"Winner # 29")</f>
        <v>Joey Losurdo</v>
      </c>
      <c r="M22" s="52">
        <v>127</v>
      </c>
    </row>
    <row r="23" spans="1:14" ht="14.25" thickBot="1" thickTop="1">
      <c r="A23" s="7">
        <v>6</v>
      </c>
      <c r="B23" s="59" t="s">
        <v>55</v>
      </c>
      <c r="C23" s="62">
        <v>139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Chad Roberts</v>
      </c>
      <c r="E24" s="71">
        <v>126.5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43</v>
      </c>
      <c r="C25" s="52">
        <v>112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Bill Stansifer</v>
      </c>
      <c r="I26" s="71">
        <v>144</v>
      </c>
    </row>
    <row r="27" spans="1:13" ht="14.25" thickBot="1" thickTop="1">
      <c r="A27" s="7">
        <v>7</v>
      </c>
      <c r="B27" s="59" t="s">
        <v>50</v>
      </c>
      <c r="C27" s="62">
        <v>174.5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J. Rittenhouse</v>
      </c>
      <c r="E28" s="67">
        <v>161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36</v>
      </c>
      <c r="C29" s="52">
        <v>150.5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J. Rittenhouse</v>
      </c>
      <c r="G30" s="71">
        <v>144.5</v>
      </c>
      <c r="L30" s="11"/>
      <c r="M30" s="45"/>
      <c r="N30" s="1"/>
    </row>
    <row r="31" spans="1:13" ht="14.25" thickBot="1" thickTop="1">
      <c r="A31" s="7">
        <v>2</v>
      </c>
      <c r="B31" s="59" t="s">
        <v>37</v>
      </c>
      <c r="C31" s="62">
        <v>135.5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Ben Woodford</v>
      </c>
      <c r="E32" s="71">
        <v>93.5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41</v>
      </c>
      <c r="C33" s="52">
        <v>82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39064</v>
      </c>
      <c r="C37" s="60"/>
      <c r="D37" s="5">
        <v>39066</v>
      </c>
      <c r="E37" s="19"/>
      <c r="F37" s="5">
        <v>39071</v>
      </c>
      <c r="G37" s="19"/>
      <c r="H37" s="5">
        <v>39073</v>
      </c>
      <c r="I37" s="19"/>
      <c r="J37" s="5">
        <v>39080</v>
      </c>
      <c r="K37" s="19"/>
      <c r="L37" s="5">
        <v>38722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Josh Bleet</v>
      </c>
      <c r="I40" s="65">
        <v>142.5</v>
      </c>
    </row>
    <row r="41" spans="4:9" ht="14.25" thickBot="1" thickTop="1">
      <c r="D41" s="55" t="str">
        <f>IF(E32&gt;E28,D28,IF(E28=E32,"Loser # 12",D32))</f>
        <v>Ben Woodford</v>
      </c>
      <c r="E41" s="67">
        <v>189.5</v>
      </c>
      <c r="G41" s="61"/>
      <c r="H41" s="32"/>
      <c r="I41" s="72"/>
    </row>
    <row r="42" spans="2:11" ht="14.25" thickBot="1" thickTop="1">
      <c r="B42" s="56" t="str">
        <f>IF(C5&gt;C3,B3,IF(C3=C5,"Loser 1/16",B5))</f>
        <v>J. Bigham</v>
      </c>
      <c r="C42" s="65">
        <v>78</v>
      </c>
      <c r="D42" s="18" t="s">
        <v>16</v>
      </c>
      <c r="E42" s="63"/>
      <c r="F42" s="55" t="str">
        <f>IF(E41&gt;E43,D41,IF(E41=E43," ",D43))</f>
        <v>Ben Woodford</v>
      </c>
      <c r="G42" s="67">
        <v>206.5</v>
      </c>
      <c r="I42" s="69"/>
      <c r="J42" s="55" t="str">
        <f>IF(I40&gt;I45,H40,IF(I40=I45," ",H45))</f>
        <v>Ben Woodford</v>
      </c>
      <c r="K42" s="65">
        <v>133.5</v>
      </c>
    </row>
    <row r="43" spans="2:11" ht="14.25" thickBot="1" thickTop="1">
      <c r="B43" s="18" t="s">
        <v>12</v>
      </c>
      <c r="C43" s="63"/>
      <c r="D43" s="57" t="str">
        <f>IF(C42&gt;C44,B42,IF(C42=C44," ",B44))</f>
        <v>Cameron Boyd</v>
      </c>
      <c r="E43" s="52">
        <v>174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Cameron Boyd</v>
      </c>
      <c r="C44" s="52">
        <v>207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Ben Woodford</v>
      </c>
      <c r="I45" s="52">
        <v>151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Chad Roberts</v>
      </c>
      <c r="E47" s="67">
        <v>132.5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Todd Werner</v>
      </c>
      <c r="C48" s="62">
        <v>132</v>
      </c>
      <c r="D48" s="18" t="s">
        <v>17</v>
      </c>
      <c r="E48" s="63"/>
      <c r="F48" s="57" t="str">
        <f>IF(E47&gt;E49,D47,IF(E47=E49," ",D49))</f>
        <v>Chad Roberts</v>
      </c>
      <c r="G48" s="71">
        <v>133.5</v>
      </c>
      <c r="I48" s="61"/>
      <c r="J48" s="16" t="s">
        <v>27</v>
      </c>
      <c r="K48" s="26"/>
      <c r="L48" s="57" t="str">
        <f>IF(K42&gt;K53,J42,IF(K42=K53," ",J53))</f>
        <v>Bill Woodford</v>
      </c>
      <c r="M48" s="62">
        <v>191.5</v>
      </c>
    </row>
    <row r="49" spans="2:13" ht="14.25" thickBot="1" thickTop="1">
      <c r="B49" s="18" t="s">
        <v>13</v>
      </c>
      <c r="C49" s="63"/>
      <c r="D49" s="57" t="str">
        <f>IF(C48&gt;C50,B48,IF(C48=C50," ",B50))</f>
        <v>Tim Coenen</v>
      </c>
      <c r="E49" s="52">
        <v>114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Tim Coenen</v>
      </c>
      <c r="C50" s="52">
        <v>162.5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J. Rittenhouse</v>
      </c>
      <c r="I51" s="65">
        <v>97.5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Geoff Biegler</v>
      </c>
      <c r="E52" s="67">
        <v>112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Mike Fernald</v>
      </c>
      <c r="C53" s="62">
        <v>115</v>
      </c>
      <c r="D53" s="18" t="s">
        <v>18</v>
      </c>
      <c r="E53" s="63"/>
      <c r="F53" s="55" t="str">
        <f>IF(E52&gt;E54,D52,IF(E52=E54," ",D54))</f>
        <v>Dave Cadmus</v>
      </c>
      <c r="G53" s="67">
        <v>115.5</v>
      </c>
      <c r="H53" s="11"/>
      <c r="I53" s="69"/>
      <c r="J53" s="57" t="str">
        <f>IF(I51&gt;I56,H51,IF(I51=I56," ",H56))</f>
        <v>Bill Woodford</v>
      </c>
      <c r="K53" s="52">
        <v>135</v>
      </c>
      <c r="L53" s="16" t="s">
        <v>28</v>
      </c>
      <c r="M53" s="69"/>
      <c r="N53" s="57" t="str">
        <f>IF(M48&gt;M58,L48,IF(M48=M58," ",L58))</f>
        <v>Joey Losurdo</v>
      </c>
    </row>
    <row r="54" spans="2:14" ht="14.25" thickBot="1" thickTop="1">
      <c r="B54" s="18" t="s">
        <v>14</v>
      </c>
      <c r="C54" s="63"/>
      <c r="D54" s="57" t="str">
        <f>IF(C53&gt;C55,B53,IF(C53=C55," ",B55))</f>
        <v>Dave Cadmus</v>
      </c>
      <c r="E54" s="52">
        <v>159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Dave Cadmus</v>
      </c>
      <c r="C55" s="52">
        <v>139.5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Bill Woodford</v>
      </c>
      <c r="I56" s="52">
        <v>191.5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Ray Berdie</v>
      </c>
      <c r="E58" s="67">
        <v>148.5</v>
      </c>
      <c r="F58" s="17"/>
      <c r="G58" s="70"/>
      <c r="I58" s="61"/>
      <c r="L58" s="57" t="str">
        <f>IF(I26&gt;I10,H10,IF(I10=I26,"Loser # 27",H26))</f>
        <v>Joey Losurdo</v>
      </c>
      <c r="M58" s="52">
        <v>194.5</v>
      </c>
    </row>
    <row r="59" spans="2:7" ht="14.25" thickBot="1" thickTop="1">
      <c r="B59" s="59" t="str">
        <f>IF(C29&gt;C27,B27,IF(C27=C29,"Loser 7/10",B29))</f>
        <v>Bill Woodford</v>
      </c>
      <c r="C59" s="62">
        <v>143.5</v>
      </c>
      <c r="D59" s="18" t="s">
        <v>19</v>
      </c>
      <c r="E59" s="63"/>
      <c r="F59" s="57" t="str">
        <f>IF(E58&gt;E60,D58,IF(E58=E60," ",D60))</f>
        <v>Bill Woodford</v>
      </c>
      <c r="G59" s="71">
        <v>198</v>
      </c>
    </row>
    <row r="60" spans="2:12" ht="14.25" thickBot="1" thickTop="1">
      <c r="B60" s="18" t="s">
        <v>15</v>
      </c>
      <c r="C60" s="63"/>
      <c r="D60" s="57" t="str">
        <f>IF(C59&gt;C61,B59,IF(C59=C61," ",B61))</f>
        <v>Bill Woodford</v>
      </c>
      <c r="E60" s="52">
        <v>164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Bob Conley</v>
      </c>
      <c r="C61" s="52">
        <v>143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38769</v>
      </c>
      <c r="C1" s="19"/>
      <c r="D1" s="5">
        <v>38772</v>
      </c>
      <c r="E1" s="19"/>
      <c r="F1" s="5">
        <v>38777</v>
      </c>
      <c r="G1" s="19"/>
      <c r="H1" s="5">
        <v>38802</v>
      </c>
      <c r="I1" s="19"/>
      <c r="J1" s="6"/>
      <c r="K1" s="48"/>
      <c r="L1" s="5">
        <v>38807</v>
      </c>
      <c r="M1" s="19"/>
      <c r="N1" s="53"/>
    </row>
    <row r="2" ht="12.75">
      <c r="L2" s="5">
        <v>38811</v>
      </c>
    </row>
    <row r="3" spans="1:3" ht="13.5" thickBot="1">
      <c r="A3" s="7">
        <v>1</v>
      </c>
      <c r="B3" s="2" t="s">
        <v>37</v>
      </c>
      <c r="C3" s="20">
        <v>167.5</v>
      </c>
    </row>
    <row r="4" spans="2:5" ht="14.25" thickBot="1" thickTop="1">
      <c r="B4" s="18" t="s">
        <v>0</v>
      </c>
      <c r="C4" s="21"/>
      <c r="D4" s="10" t="str">
        <f>IF(C3&gt;C5,B3,IF(C3=C5," ",B5))</f>
        <v>Ben Woodford</v>
      </c>
      <c r="E4" s="38">
        <v>159.5</v>
      </c>
    </row>
    <row r="5" spans="1:5" ht="14.25" thickBot="1" thickTop="1">
      <c r="A5" s="7">
        <v>16</v>
      </c>
      <c r="B5" s="2" t="s">
        <v>45</v>
      </c>
      <c r="C5" s="22">
        <v>72.5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Ben Woodford</v>
      </c>
      <c r="G6" s="38">
        <v>235.5</v>
      </c>
      <c r="L6" s="7"/>
      <c r="N6" s="54"/>
    </row>
    <row r="7" spans="1:14" ht="14.25" thickBot="1" thickTop="1">
      <c r="A7" s="7">
        <v>8</v>
      </c>
      <c r="B7" s="3" t="s">
        <v>55</v>
      </c>
      <c r="C7" s="20">
        <v>154.5</v>
      </c>
      <c r="D7" s="17"/>
      <c r="E7" s="40"/>
      <c r="F7" s="32"/>
      <c r="G7" s="44"/>
      <c r="L7" s="7"/>
      <c r="N7" s="54"/>
    </row>
    <row r="8" spans="2:14" ht="14.25" thickBot="1" thickTop="1">
      <c r="B8" s="18" t="s">
        <v>1</v>
      </c>
      <c r="C8" s="21"/>
      <c r="D8" s="29" t="str">
        <f>IF(C7&gt;C9,B7,IF(C7=C9," ",B9))</f>
        <v>Chad Roberts</v>
      </c>
      <c r="E8" s="41">
        <v>104</v>
      </c>
      <c r="F8" s="11"/>
      <c r="G8" s="45"/>
      <c r="L8" s="7"/>
      <c r="N8" s="54"/>
    </row>
    <row r="9" spans="1:7" ht="14.25" thickBot="1" thickTop="1">
      <c r="A9" s="7">
        <v>9</v>
      </c>
      <c r="B9" s="2" t="s">
        <v>43</v>
      </c>
      <c r="C9" s="22">
        <v>130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Ben Woodford</v>
      </c>
      <c r="I10" s="38">
        <v>200</v>
      </c>
    </row>
    <row r="11" spans="1:9" ht="14.25" thickBot="1" thickTop="1">
      <c r="A11" s="7">
        <v>4</v>
      </c>
      <c r="B11" s="3" t="s">
        <v>54</v>
      </c>
      <c r="C11" s="20">
        <v>158.5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Cameron Boyd</v>
      </c>
      <c r="E12" s="38">
        <v>168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59</v>
      </c>
      <c r="C13" s="22">
        <v>130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Cameron Boyd</v>
      </c>
      <c r="G14" s="41">
        <v>213.5</v>
      </c>
      <c r="H14" s="11"/>
      <c r="I14" s="45"/>
    </row>
    <row r="15" spans="1:9" ht="14.25" thickBot="1" thickTop="1">
      <c r="A15" s="7">
        <v>5</v>
      </c>
      <c r="B15" s="3" t="s">
        <v>36</v>
      </c>
      <c r="C15" s="20">
        <v>149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Joey Losurdo</v>
      </c>
      <c r="E16" s="41">
        <v>146</v>
      </c>
      <c r="H16" s="11"/>
      <c r="I16" s="45"/>
    </row>
    <row r="17" spans="1:9" ht="14.25" thickBot="1" thickTop="1">
      <c r="A17" s="7">
        <v>12</v>
      </c>
      <c r="B17" s="2" t="s">
        <v>58</v>
      </c>
      <c r="C17" s="22">
        <v>163.5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Ben Woodford</v>
      </c>
      <c r="M18" s="51">
        <v>196.5</v>
      </c>
    </row>
    <row r="19" spans="1:13" ht="14.25" thickBot="1" thickTop="1">
      <c r="A19" s="7">
        <v>3</v>
      </c>
      <c r="B19" s="3" t="s">
        <v>48</v>
      </c>
      <c r="C19" s="20">
        <v>158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Tim Coenen</v>
      </c>
      <c r="E20" s="38">
        <v>277.5</v>
      </c>
      <c r="H20" s="11"/>
      <c r="I20" s="45"/>
      <c r="L20" s="16" t="s">
        <v>29</v>
      </c>
      <c r="M20" s="26"/>
      <c r="N20" s="29" t="str">
        <f>IF(M18&gt;M22,L18,IF(M18=M22," ",L22))</f>
        <v>Tim Coenen</v>
      </c>
    </row>
    <row r="21" spans="1:14" ht="14.25" thickBot="1" thickTop="1">
      <c r="A21" s="7">
        <v>14</v>
      </c>
      <c r="B21" s="2" t="s">
        <v>44</v>
      </c>
      <c r="C21" s="22">
        <v>128.5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Tim Coenen</v>
      </c>
      <c r="G22" s="38">
        <v>223.5</v>
      </c>
      <c r="H22" s="11"/>
      <c r="I22" s="45"/>
      <c r="L22" s="29" t="str">
        <f>IF(N53&gt;=0,N53,"Winner # 29")</f>
        <v>Tim Coenen</v>
      </c>
      <c r="M22" s="52">
        <v>252</v>
      </c>
    </row>
    <row r="23" spans="1:14" ht="14.25" thickBot="1" thickTop="1">
      <c r="A23" s="7">
        <v>6</v>
      </c>
      <c r="B23" s="3" t="s">
        <v>39</v>
      </c>
      <c r="C23" s="20">
        <v>149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Ray Berdie</v>
      </c>
      <c r="E24" s="41">
        <v>192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47</v>
      </c>
      <c r="C25" s="22">
        <v>92.5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Tim Coenen</v>
      </c>
      <c r="I26" s="41">
        <v>196</v>
      </c>
    </row>
    <row r="27" spans="1:13" ht="14.25" thickBot="1" thickTop="1">
      <c r="A27" s="7">
        <v>7</v>
      </c>
      <c r="B27" s="3" t="s">
        <v>50</v>
      </c>
      <c r="C27" s="20">
        <v>144</v>
      </c>
      <c r="F27" s="11"/>
      <c r="G27" s="45"/>
      <c r="L27" s="29" t="str">
        <f>IF(M18&lt;M22,L18,"N/A")</f>
        <v>Ben Woodford</v>
      </c>
      <c r="M27" s="51">
        <v>204</v>
      </c>
    </row>
    <row r="28" spans="2:13" ht="14.25" thickBot="1" thickTop="1">
      <c r="B28" s="18" t="s">
        <v>6</v>
      </c>
      <c r="C28" s="21"/>
      <c r="D28" s="10" t="str">
        <f>IF(C27&gt;C29,B27,IF(C27=C29," ",B29))</f>
        <v>J. Rittenhouse</v>
      </c>
      <c r="E28" s="38">
        <v>173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41</v>
      </c>
      <c r="C29" s="22">
        <v>133.5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Tim Coenen</v>
      </c>
    </row>
    <row r="30" spans="4:14" ht="14.25" thickBot="1" thickTop="1">
      <c r="D30" s="16" t="s">
        <v>11</v>
      </c>
      <c r="E30" s="26"/>
      <c r="F30" s="29" t="str">
        <f>IF(E28&gt;E32,D28,IF(E28=E32," ",D32))</f>
        <v>J. Rittenhouse</v>
      </c>
      <c r="G30" s="41">
        <v>182.5</v>
      </c>
      <c r="L30" s="11"/>
      <c r="M30" s="45"/>
      <c r="N30" s="1"/>
    </row>
    <row r="31" spans="1:13" ht="14.25" thickBot="1" thickTop="1">
      <c r="A31" s="7">
        <v>2</v>
      </c>
      <c r="B31" s="3" t="s">
        <v>49</v>
      </c>
      <c r="C31" s="20">
        <v>176</v>
      </c>
      <c r="D31" s="17"/>
      <c r="E31" s="40"/>
      <c r="L31" s="29" t="str">
        <f>IF(M22&gt;M18,L22,"N/A")</f>
        <v>Tim Coenen</v>
      </c>
      <c r="M31" s="52">
        <v>218</v>
      </c>
    </row>
    <row r="32" spans="2:14" ht="14.25" thickBot="1" thickTop="1">
      <c r="B32" s="18" t="s">
        <v>7</v>
      </c>
      <c r="C32" s="21"/>
      <c r="D32" s="29" t="str">
        <f>IF(C31&gt;C33,B31,IF(C31=C33," ",B33))</f>
        <v>J. Bigham</v>
      </c>
      <c r="E32" s="41">
        <v>152.5</v>
      </c>
      <c r="L32" s="11"/>
      <c r="M32" s="50"/>
      <c r="N32" s="11"/>
    </row>
    <row r="33" spans="1:3" ht="14.25" thickBot="1" thickTop="1">
      <c r="A33" s="7">
        <v>15</v>
      </c>
      <c r="B33" s="2" t="s">
        <v>57</v>
      </c>
      <c r="C33" s="22">
        <v>115</v>
      </c>
    </row>
    <row r="34" ht="13.5" thickTop="1"/>
    <row r="37" spans="2:14" s="4" customFormat="1" ht="12.75">
      <c r="B37" s="5">
        <v>38772</v>
      </c>
      <c r="C37" s="19"/>
      <c r="D37" s="5">
        <v>38775</v>
      </c>
      <c r="E37" s="19"/>
      <c r="F37" s="5">
        <v>38777</v>
      </c>
      <c r="G37" s="19"/>
      <c r="H37" s="5">
        <v>38793</v>
      </c>
      <c r="I37" s="19"/>
      <c r="J37" s="5">
        <v>38802</v>
      </c>
      <c r="K37" s="19"/>
      <c r="L37" s="5">
        <v>38805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Cameron Boyd</v>
      </c>
      <c r="I40" s="25">
        <v>180</v>
      </c>
    </row>
    <row r="41" spans="4:9" ht="14.25" thickBot="1" thickTop="1">
      <c r="D41" s="14" t="str">
        <f>IF(E32&gt;E28,D28,IF(E28=E32,"Loser # 12",D32))</f>
        <v>J. Bigham</v>
      </c>
      <c r="E41" s="42">
        <v>130</v>
      </c>
      <c r="H41" s="32"/>
      <c r="I41" s="44"/>
    </row>
    <row r="42" spans="2:11" ht="14.25" thickBot="1" thickTop="1">
      <c r="B42" s="13" t="str">
        <f>IF(C5&gt;C3,B3,IF(C3=C5,"Loser 1/16",B5))</f>
        <v>Jon Peterson</v>
      </c>
      <c r="C42" s="25">
        <v>115.5</v>
      </c>
      <c r="D42" s="18" t="s">
        <v>16</v>
      </c>
      <c r="E42" s="21"/>
      <c r="F42" s="14" t="str">
        <f>IF(E41&gt;E43,D41,IF(E41=E43," ",D43))</f>
        <v>Dave Cadmus</v>
      </c>
      <c r="G42" s="42">
        <v>175</v>
      </c>
      <c r="I42" s="26"/>
      <c r="J42" s="14" t="str">
        <f>IF(I40&gt;I45,H40,IF(I40=I45," ",H45))</f>
        <v>Cameron Boyd</v>
      </c>
      <c r="K42" s="25">
        <v>158</v>
      </c>
    </row>
    <row r="43" spans="2:11" ht="14.25" thickBot="1" thickTop="1">
      <c r="B43" s="18" t="s">
        <v>12</v>
      </c>
      <c r="C43" s="21"/>
      <c r="D43" s="31" t="str">
        <f>IF(C42&gt;C44,B42,IF(C42=C44," ",B44))</f>
        <v>Dave Cadmus</v>
      </c>
      <c r="E43" s="34">
        <v>221.5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Dave Cadmus</v>
      </c>
      <c r="C44" s="34">
        <v>150.5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Dave Cadmus</v>
      </c>
      <c r="I45" s="34">
        <v>131.5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Ray Berdie</v>
      </c>
      <c r="E47" s="42">
        <v>130.5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Todd Werner</v>
      </c>
      <c r="C48" s="27">
        <v>106</v>
      </c>
      <c r="D48" s="18" t="s">
        <v>17</v>
      </c>
      <c r="E48" s="36"/>
      <c r="F48" s="31" t="str">
        <f>IF(E47&gt;E49,D47,IF(E47=E49," ",D49))</f>
        <v>Ray Berdie</v>
      </c>
      <c r="G48" s="47">
        <v>142.5</v>
      </c>
      <c r="J48" s="16" t="s">
        <v>27</v>
      </c>
      <c r="K48" s="26"/>
      <c r="L48" s="31" t="str">
        <f>IF(K42&gt;K53,J42,IF(K42=K53," ",J53))</f>
        <v>Cameron Boyd</v>
      </c>
      <c r="M48" s="27">
        <v>172</v>
      </c>
    </row>
    <row r="49" spans="2:13" ht="14.25" thickBot="1" thickTop="1">
      <c r="B49" s="18" t="s">
        <v>13</v>
      </c>
      <c r="C49" s="21"/>
      <c r="D49" s="31" t="str">
        <f>IF(C48&gt;C50,B48,IF(C48=C50," ",B50))</f>
        <v>Todd Werner</v>
      </c>
      <c r="E49" s="34">
        <v>88.5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Bill Woodford</v>
      </c>
      <c r="C50" s="34">
        <v>96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J. Rittenhouse</v>
      </c>
      <c r="I51" s="25">
        <v>151.5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Joey Losurdo</v>
      </c>
      <c r="E52" s="42">
        <v>127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Joel Griswold</v>
      </c>
      <c r="C53" s="27">
        <v>103</v>
      </c>
      <c r="D53" s="18" t="s">
        <v>18</v>
      </c>
      <c r="E53" s="36"/>
      <c r="F53" s="14" t="str">
        <f>IF(E52&gt;E54,D52,IF(E52=E54," ",D54))</f>
        <v>Joey Losurdo</v>
      </c>
      <c r="G53" s="42">
        <v>105</v>
      </c>
      <c r="H53" s="11"/>
      <c r="I53" s="26"/>
      <c r="J53" s="31" t="str">
        <f>IF(I51&gt;I56,H51,IF(I51=I56," ",H56))</f>
        <v>Joey Losurdo</v>
      </c>
      <c r="K53" s="34">
        <v>110</v>
      </c>
      <c r="L53" s="16" t="s">
        <v>28</v>
      </c>
      <c r="M53" s="26"/>
      <c r="N53" s="31" t="str">
        <f>IF(M48&gt;M58,L48,IF(M48=M58," ",L58))</f>
        <v>Tim Coenen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Joel Griswold</v>
      </c>
      <c r="E54" s="34">
        <v>113.5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Rob Barton</v>
      </c>
      <c r="C55" s="34">
        <v>95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Joey Losurdo</v>
      </c>
      <c r="I56" s="34">
        <v>217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Chad Roberts</v>
      </c>
      <c r="E58" s="42">
        <v>127.5</v>
      </c>
      <c r="F58" s="17"/>
      <c r="G58" s="40"/>
      <c r="L58" s="31" t="str">
        <f>IF(I26&gt;I10,H10,IF(I10=I26,"Loser # 27",H26))</f>
        <v>Tim Coenen</v>
      </c>
      <c r="M58" s="34">
        <v>195.5</v>
      </c>
    </row>
    <row r="59" spans="2:7" ht="14.25" thickBot="1" thickTop="1">
      <c r="B59" s="15" t="str">
        <f>IF(C29&gt;C27,B27,IF(C27=C29,"Loser 7/10",B29))</f>
        <v>Bob Conley</v>
      </c>
      <c r="C59" s="27">
        <v>87.5</v>
      </c>
      <c r="D59" s="18" t="s">
        <v>19</v>
      </c>
      <c r="E59" s="36"/>
      <c r="F59" s="31" t="str">
        <f>IF(E58&gt;E60,D58,IF(E58=E60," ",D60))</f>
        <v>Chad Roberts</v>
      </c>
      <c r="G59" s="47">
        <v>86.5</v>
      </c>
    </row>
    <row r="60" spans="2:12" ht="14.25" thickBot="1" thickTop="1">
      <c r="B60" s="18" t="s">
        <v>15</v>
      </c>
      <c r="C60" s="21"/>
      <c r="D60" s="31" t="str">
        <f>IF(C59&gt;C61,B59,IF(C59=C61," ",B61))</f>
        <v>Bob Conley</v>
      </c>
      <c r="E60" s="34">
        <v>93.5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Mike Fernald</v>
      </c>
      <c r="C61" s="34">
        <v>76.5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38681</v>
      </c>
      <c r="C1" s="19"/>
      <c r="D1" s="5">
        <v>38686</v>
      </c>
      <c r="E1" s="19"/>
      <c r="F1" s="5">
        <v>38696</v>
      </c>
      <c r="G1" s="19"/>
      <c r="H1" s="5">
        <v>38702</v>
      </c>
      <c r="I1" s="19"/>
      <c r="J1" s="6"/>
      <c r="K1" s="48"/>
      <c r="L1" s="5">
        <v>38723</v>
      </c>
      <c r="M1" s="19"/>
      <c r="N1" s="53"/>
    </row>
    <row r="2" ht="12.75">
      <c r="L2" s="5">
        <v>38731</v>
      </c>
    </row>
    <row r="3" spans="1:3" ht="13.5" thickBot="1">
      <c r="A3" s="7">
        <v>1</v>
      </c>
      <c r="B3" s="2" t="s">
        <v>37</v>
      </c>
      <c r="C3" s="20">
        <v>137</v>
      </c>
    </row>
    <row r="4" spans="2:5" ht="14.25" thickBot="1" thickTop="1">
      <c r="B4" s="18" t="s">
        <v>0</v>
      </c>
      <c r="C4" s="21"/>
      <c r="D4" s="10" t="str">
        <f>IF(C3&gt;C5,B3,IF(C3=C5," ",B5))</f>
        <v>Ben Woodford</v>
      </c>
      <c r="E4" s="38">
        <v>211.5</v>
      </c>
    </row>
    <row r="5" spans="1:5" ht="14.25" thickBot="1" thickTop="1">
      <c r="A5" s="7">
        <v>16</v>
      </c>
      <c r="B5" s="2" t="s">
        <v>57</v>
      </c>
      <c r="C5" s="22">
        <v>104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Ben Woodford</v>
      </c>
      <c r="G6" s="38">
        <v>195</v>
      </c>
      <c r="L6" s="7"/>
      <c r="N6" s="54"/>
    </row>
    <row r="7" spans="1:14" ht="14.25" thickBot="1" thickTop="1">
      <c r="A7" s="7">
        <v>8</v>
      </c>
      <c r="B7" s="3" t="s">
        <v>47</v>
      </c>
      <c r="C7" s="20">
        <v>144.5</v>
      </c>
      <c r="D7" s="17"/>
      <c r="E7" s="40"/>
      <c r="F7" s="32"/>
      <c r="G7" s="44"/>
      <c r="L7" s="7"/>
      <c r="N7" s="54"/>
    </row>
    <row r="8" spans="2:14" ht="14.25" thickBot="1" thickTop="1">
      <c r="B8" s="18" t="s">
        <v>1</v>
      </c>
      <c r="C8" s="21"/>
      <c r="D8" s="29" t="str">
        <f>IF(C7&gt;C9,B7,IF(C7=C9," ",B9))</f>
        <v>Rob Barton</v>
      </c>
      <c r="E8" s="41">
        <v>175.5</v>
      </c>
      <c r="F8" s="11"/>
      <c r="G8" s="45"/>
      <c r="L8" s="7"/>
      <c r="N8" s="54"/>
    </row>
    <row r="9" spans="1:7" ht="14.25" thickBot="1" thickTop="1">
      <c r="A9" s="7">
        <v>9</v>
      </c>
      <c r="B9" s="2" t="s">
        <v>41</v>
      </c>
      <c r="C9" s="22">
        <v>125.5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Ben Woodford</v>
      </c>
      <c r="I10" s="38">
        <v>135</v>
      </c>
    </row>
    <row r="11" spans="1:9" ht="14.25" thickBot="1" thickTop="1">
      <c r="A11" s="7">
        <v>4</v>
      </c>
      <c r="B11" s="3" t="s">
        <v>48</v>
      </c>
      <c r="C11" s="20">
        <v>183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Tim Coenen</v>
      </c>
      <c r="E12" s="38">
        <v>176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58</v>
      </c>
      <c r="C13" s="22">
        <v>153.5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Tim Coenen</v>
      </c>
      <c r="G14" s="41">
        <v>145.5</v>
      </c>
      <c r="H14" s="11"/>
      <c r="I14" s="45"/>
    </row>
    <row r="15" spans="1:9" ht="14.25" thickBot="1" thickTop="1">
      <c r="A15" s="7">
        <v>5</v>
      </c>
      <c r="B15" s="3" t="s">
        <v>36</v>
      </c>
      <c r="C15" s="20">
        <v>109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Joel Griswold</v>
      </c>
      <c r="E16" s="41">
        <v>136.5</v>
      </c>
      <c r="H16" s="11"/>
      <c r="I16" s="45"/>
    </row>
    <row r="17" spans="1:9" ht="14.25" thickBot="1" thickTop="1">
      <c r="A17" s="7">
        <v>12</v>
      </c>
      <c r="B17" s="2" t="s">
        <v>44</v>
      </c>
      <c r="C17" s="22">
        <v>114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J. Bigham</v>
      </c>
      <c r="M18" s="51">
        <v>205.5</v>
      </c>
    </row>
    <row r="19" spans="1:13" ht="14.25" thickBot="1" thickTop="1">
      <c r="A19" s="7">
        <v>3</v>
      </c>
      <c r="B19" s="3" t="s">
        <v>49</v>
      </c>
      <c r="C19" s="20">
        <v>159.5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J. Bigham</v>
      </c>
      <c r="E20" s="38">
        <v>224</v>
      </c>
      <c r="H20" s="11"/>
      <c r="I20" s="45"/>
      <c r="L20" s="16" t="s">
        <v>29</v>
      </c>
      <c r="M20" s="26"/>
      <c r="N20" s="29" t="str">
        <f>IF(M18&gt;M22,L18,IF(M18=M22," ",L22))</f>
        <v>J. Bigham</v>
      </c>
    </row>
    <row r="21" spans="1:14" ht="14.25" thickBot="1" thickTop="1">
      <c r="A21" s="7">
        <v>14</v>
      </c>
      <c r="B21" s="2" t="s">
        <v>59</v>
      </c>
      <c r="C21" s="22">
        <v>61.5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J. Bigham</v>
      </c>
      <c r="G22" s="38">
        <v>175.5</v>
      </c>
      <c r="H22" s="11"/>
      <c r="I22" s="45"/>
      <c r="L22" s="29" t="str">
        <f>IF(N53&gt;=0,N53,"Winner # 29")</f>
        <v>Tim Coenen</v>
      </c>
      <c r="M22" s="52">
        <v>169</v>
      </c>
    </row>
    <row r="23" spans="1:14" ht="14.25" thickBot="1" thickTop="1">
      <c r="A23" s="7">
        <v>6</v>
      </c>
      <c r="B23" s="3" t="s">
        <v>39</v>
      </c>
      <c r="C23" s="20">
        <v>173.5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Ray Berdie</v>
      </c>
      <c r="E24" s="41">
        <v>216.5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43</v>
      </c>
      <c r="C25" s="22">
        <v>164.5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J. Bigham</v>
      </c>
      <c r="I26" s="41">
        <v>195</v>
      </c>
    </row>
    <row r="27" spans="1:13" ht="14.25" thickBot="1" thickTop="1">
      <c r="A27" s="7">
        <v>7</v>
      </c>
      <c r="B27" s="3" t="s">
        <v>55</v>
      </c>
      <c r="C27" s="20">
        <v>177</v>
      </c>
      <c r="F27" s="11"/>
      <c r="G27" s="45"/>
      <c r="L27" s="29" t="str">
        <f>IF(M18&lt;M22,L18,"N/A")</f>
        <v>N/A</v>
      </c>
      <c r="M27" s="51"/>
    </row>
    <row r="28" spans="2:13" ht="14.25" thickBot="1" thickTop="1">
      <c r="B28" s="18" t="s">
        <v>6</v>
      </c>
      <c r="C28" s="21"/>
      <c r="D28" s="10" t="str">
        <f>IF(C27&gt;C29,B27,IF(C27=C29," ",B29))</f>
        <v>Chad Roberts</v>
      </c>
      <c r="E28" s="38">
        <v>127.5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50</v>
      </c>
      <c r="C29" s="22">
        <v>123.5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 </v>
      </c>
    </row>
    <row r="30" spans="4:14" ht="14.25" thickBot="1" thickTop="1">
      <c r="D30" s="16" t="s">
        <v>11</v>
      </c>
      <c r="E30" s="26"/>
      <c r="F30" s="29" t="str">
        <f>IF(E28&gt;E32,D28,IF(E28=E32," ",D32))</f>
        <v>Cameron Boyd</v>
      </c>
      <c r="G30" s="41">
        <v>157</v>
      </c>
      <c r="L30" s="11"/>
      <c r="M30" s="45"/>
      <c r="N30" s="1"/>
    </row>
    <row r="31" spans="1:13" ht="14.25" thickBot="1" thickTop="1">
      <c r="A31" s="7">
        <v>2</v>
      </c>
      <c r="B31" s="3" t="s">
        <v>54</v>
      </c>
      <c r="C31" s="20">
        <v>208.5</v>
      </c>
      <c r="D31" s="17"/>
      <c r="E31" s="40"/>
      <c r="L31" s="29" t="str">
        <f>IF(M22&gt;M18,L22,"N/A")</f>
        <v>N/A</v>
      </c>
      <c r="M31" s="52"/>
    </row>
    <row r="32" spans="2:14" ht="14.25" thickBot="1" thickTop="1">
      <c r="B32" s="18" t="s">
        <v>7</v>
      </c>
      <c r="C32" s="21"/>
      <c r="D32" s="29" t="str">
        <f>IF(C31&gt;C33,B31,IF(C31=C33," ",B33))</f>
        <v>Cameron Boyd</v>
      </c>
      <c r="E32" s="41">
        <v>178</v>
      </c>
      <c r="L32" s="11"/>
      <c r="M32" s="50"/>
      <c r="N32" s="11"/>
    </row>
    <row r="33" spans="1:3" ht="14.25" thickBot="1" thickTop="1">
      <c r="A33" s="7">
        <v>15</v>
      </c>
      <c r="B33" s="2" t="s">
        <v>45</v>
      </c>
      <c r="C33" s="22">
        <v>132.5</v>
      </c>
    </row>
    <row r="34" ht="13.5" thickTop="1"/>
    <row r="37" spans="2:14" s="4" customFormat="1" ht="12.75">
      <c r="B37" s="5">
        <v>38686</v>
      </c>
      <c r="C37" s="19"/>
      <c r="D37" s="5">
        <v>38688</v>
      </c>
      <c r="E37" s="19"/>
      <c r="F37" s="5">
        <v>38696</v>
      </c>
      <c r="G37" s="19"/>
      <c r="H37" s="5">
        <v>38700</v>
      </c>
      <c r="I37" s="19"/>
      <c r="J37" s="5">
        <v>38702</v>
      </c>
      <c r="K37" s="19"/>
      <c r="L37" s="5">
        <v>38709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Tim Coenen</v>
      </c>
      <c r="I40" s="25">
        <v>180</v>
      </c>
    </row>
    <row r="41" spans="4:9" ht="14.25" thickBot="1" thickTop="1">
      <c r="D41" s="14" t="str">
        <f>IF(E32&gt;E28,D28,IF(E28=E32,"Loser # 12",D32))</f>
        <v>Chad Roberts</v>
      </c>
      <c r="E41" s="42">
        <v>95</v>
      </c>
      <c r="H41" s="32"/>
      <c r="I41" s="44"/>
    </row>
    <row r="42" spans="2:11" ht="14.25" thickBot="1" thickTop="1">
      <c r="B42" s="13" t="str">
        <f>IF(C5&gt;C3,B3,IF(C3=C5,"Loser 1/16",B5))</f>
        <v>Mike Fernald</v>
      </c>
      <c r="C42" s="25">
        <v>74.5</v>
      </c>
      <c r="D42" s="18" t="s">
        <v>16</v>
      </c>
      <c r="E42" s="21"/>
      <c r="F42" s="14" t="str">
        <f>IF(E41&gt;E43,D41,IF(E41=E43," ",D43))</f>
        <v>Bob Conley</v>
      </c>
      <c r="G42" s="42">
        <v>175.5</v>
      </c>
      <c r="I42" s="26"/>
      <c r="J42" s="14" t="str">
        <f>IF(I40&gt;I45,H40,IF(I40=I45," ",H45))</f>
        <v>Tim Coenen</v>
      </c>
      <c r="K42" s="25">
        <v>204</v>
      </c>
    </row>
    <row r="43" spans="2:11" ht="14.25" thickBot="1" thickTop="1">
      <c r="B43" s="18" t="s">
        <v>12</v>
      </c>
      <c r="C43" s="21"/>
      <c r="D43" s="31" t="str">
        <f>IF(C42&gt;C44,B42,IF(C42=C44," ",B44))</f>
        <v>Bob Conley</v>
      </c>
      <c r="E43" s="34">
        <v>167.5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Bob Conley</v>
      </c>
      <c r="C44" s="34">
        <v>162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Bob Conley</v>
      </c>
      <c r="I45" s="34">
        <v>158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Ray Berdie</v>
      </c>
      <c r="E47" s="42">
        <v>51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Joey Losurdo</v>
      </c>
      <c r="C48" s="27">
        <v>67.5</v>
      </c>
      <c r="D48" s="18" t="s">
        <v>17</v>
      </c>
      <c r="E48" s="36"/>
      <c r="F48" s="31" t="str">
        <f>IF(E47&gt;E49,D47,IF(E47=E49," ",D49))</f>
        <v>Bill Woodford</v>
      </c>
      <c r="G48" s="47">
        <v>120.5</v>
      </c>
      <c r="J48" s="16" t="s">
        <v>27</v>
      </c>
      <c r="K48" s="26"/>
      <c r="L48" s="31" t="str">
        <f>IF(K42&gt;K53,J42,IF(K42=K53," ",J53))</f>
        <v>Tim Coenen</v>
      </c>
      <c r="M48" s="27">
        <v>199.5</v>
      </c>
    </row>
    <row r="49" spans="2:13" ht="14.25" thickBot="1" thickTop="1">
      <c r="B49" s="18" t="s">
        <v>13</v>
      </c>
      <c r="C49" s="21"/>
      <c r="D49" s="31" t="str">
        <f>IF(C48&gt;C50,B48,IF(C48=C50," ",B50))</f>
        <v>Bill Woodford</v>
      </c>
      <c r="E49" s="34">
        <v>118.5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Bill Woodford</v>
      </c>
      <c r="C50" s="34">
        <v>119.5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Cameron Boyd</v>
      </c>
      <c r="I51" s="25">
        <v>180.5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Joel Griswold</v>
      </c>
      <c r="E52" s="42">
        <v>161.5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Todd Werner</v>
      </c>
      <c r="C53" s="27">
        <v>129.5</v>
      </c>
      <c r="D53" s="18" t="s">
        <v>18</v>
      </c>
      <c r="E53" s="36"/>
      <c r="F53" s="14" t="str">
        <f>IF(E52&gt;E54,D52,IF(E52=E54," ",D54))</f>
        <v>Dave Cadmus</v>
      </c>
      <c r="G53" s="42">
        <v>130</v>
      </c>
      <c r="H53" s="11"/>
      <c r="I53" s="26"/>
      <c r="J53" s="31" t="str">
        <f>IF(I51&gt;I56,H51,IF(I51=I56," ",H56))</f>
        <v>Rob Barton</v>
      </c>
      <c r="K53" s="34">
        <v>134</v>
      </c>
      <c r="L53" s="16" t="s">
        <v>28</v>
      </c>
      <c r="M53" s="26"/>
      <c r="N53" s="31" t="str">
        <f>IF(M48&gt;M58,L48,IF(M48=M58," ",L58))</f>
        <v>Tim Coenen</v>
      </c>
    </row>
    <row r="54" spans="2:14" ht="14.25" thickBot="1" thickTop="1">
      <c r="B54" s="18" t="s">
        <v>14</v>
      </c>
      <c r="C54" s="21"/>
      <c r="D54" s="31" t="str">
        <f>IF(C53&gt;C55,B53,IF(C53=C55," ",B55))</f>
        <v>Dave Cadmus</v>
      </c>
      <c r="E54" s="34">
        <v>178.5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Dave Cadmus</v>
      </c>
      <c r="C55" s="34">
        <v>192.5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Rob Barton</v>
      </c>
      <c r="I56" s="34">
        <v>196.5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Rob Barton</v>
      </c>
      <c r="E58" s="42">
        <v>189.5</v>
      </c>
      <c r="F58" s="17"/>
      <c r="G58" s="40"/>
      <c r="L58" s="31" t="str">
        <f>IF(I26&gt;I10,H10,IF(I10=I26,"Loser # 27",H26))</f>
        <v>Ben Woodford</v>
      </c>
      <c r="M58" s="34">
        <v>188.5</v>
      </c>
    </row>
    <row r="59" spans="2:7" ht="14.25" thickBot="1" thickTop="1">
      <c r="B59" s="15" t="str">
        <f>IF(C29&gt;C27,B27,IF(C27=C29,"Loser 7/10",B29))</f>
        <v>J. Rittenhouse</v>
      </c>
      <c r="C59" s="27">
        <v>120.5</v>
      </c>
      <c r="D59" s="18" t="s">
        <v>19</v>
      </c>
      <c r="E59" s="36"/>
      <c r="F59" s="31" t="str">
        <f>IF(E58&gt;E60,D58,IF(E58=E60," ",D60))</f>
        <v>Rob Barton</v>
      </c>
      <c r="G59" s="47">
        <v>192.5</v>
      </c>
    </row>
    <row r="60" spans="2:12" ht="14.25" thickBot="1" thickTop="1">
      <c r="B60" s="18" t="s">
        <v>15</v>
      </c>
      <c r="C60" s="21"/>
      <c r="D60" s="31" t="str">
        <f>IF(C59&gt;C61,B59,IF(C59=C61," ",B61))</f>
        <v>J. Rittenhouse</v>
      </c>
      <c r="E60" s="34">
        <v>147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Jon Peterson</v>
      </c>
      <c r="C61" s="34">
        <v>76.5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38399</v>
      </c>
      <c r="C1" s="19"/>
      <c r="D1" s="5">
        <v>38406</v>
      </c>
      <c r="E1" s="19"/>
      <c r="F1" s="5">
        <v>38415</v>
      </c>
      <c r="G1" s="19"/>
      <c r="H1" s="5">
        <v>38429</v>
      </c>
      <c r="I1" s="19"/>
      <c r="J1" s="6"/>
      <c r="K1" s="48"/>
      <c r="L1" s="5">
        <v>38441</v>
      </c>
      <c r="M1" s="19"/>
      <c r="N1" s="53"/>
    </row>
    <row r="2" ht="12.75">
      <c r="L2" s="5">
        <v>38443</v>
      </c>
    </row>
    <row r="3" spans="1:3" ht="13.5" thickBot="1">
      <c r="A3" s="7">
        <v>1</v>
      </c>
      <c r="B3" s="2" t="s">
        <v>49</v>
      </c>
      <c r="C3" s="20">
        <v>159</v>
      </c>
    </row>
    <row r="4" spans="2:5" ht="14.25" thickBot="1" thickTop="1">
      <c r="B4" s="18" t="s">
        <v>0</v>
      </c>
      <c r="C4" s="21"/>
      <c r="D4" s="10" t="str">
        <f>IF(C3&gt;C5,B3,IF(C3=C5," ",B5))</f>
        <v>J. Bigham</v>
      </c>
      <c r="E4" s="38">
        <v>136</v>
      </c>
    </row>
    <row r="5" spans="1:5" ht="14.25" thickBot="1" thickTop="1">
      <c r="A5" s="7">
        <v>16</v>
      </c>
      <c r="B5" s="2" t="s">
        <v>55</v>
      </c>
      <c r="C5" s="22">
        <v>86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J. Bigham</v>
      </c>
      <c r="G6" s="38">
        <v>170</v>
      </c>
      <c r="L6" s="7"/>
      <c r="N6" s="54"/>
    </row>
    <row r="7" spans="1:14" ht="14.25" thickBot="1" thickTop="1">
      <c r="A7" s="7">
        <v>8</v>
      </c>
      <c r="B7" s="3" t="s">
        <v>38</v>
      </c>
      <c r="C7" s="20">
        <v>116</v>
      </c>
      <c r="D7" s="17"/>
      <c r="E7" s="40"/>
      <c r="F7" s="32"/>
      <c r="G7" s="44"/>
      <c r="L7" s="7"/>
      <c r="N7" s="54"/>
    </row>
    <row r="8" spans="2:14" ht="14.25" thickBot="1" thickTop="1">
      <c r="B8" s="18" t="s">
        <v>1</v>
      </c>
      <c r="C8" s="21"/>
      <c r="D8" s="29" t="str">
        <f>IF(C7&gt;C9,B7,IF(C7=C9," ",B9))</f>
        <v>Jon Peterson</v>
      </c>
      <c r="E8" s="41">
        <v>41</v>
      </c>
      <c r="F8" s="11"/>
      <c r="G8" s="45"/>
      <c r="L8" s="7"/>
      <c r="N8" s="54"/>
    </row>
    <row r="9" spans="1:7" ht="14.25" thickBot="1" thickTop="1">
      <c r="A9" s="7">
        <v>9</v>
      </c>
      <c r="B9" s="2" t="s">
        <v>45</v>
      </c>
      <c r="C9" s="22">
        <v>137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Bill Woodford</v>
      </c>
      <c r="I10" s="38">
        <v>191</v>
      </c>
    </row>
    <row r="11" spans="1:9" ht="14.25" thickBot="1" thickTop="1">
      <c r="A11" s="7">
        <v>4</v>
      </c>
      <c r="B11" s="3" t="s">
        <v>36</v>
      </c>
      <c r="C11" s="20">
        <v>179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Bill Woodford</v>
      </c>
      <c r="E12" s="38">
        <v>197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42</v>
      </c>
      <c r="C13" s="22">
        <v>88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Bill Woodford</v>
      </c>
      <c r="G14" s="41">
        <v>228</v>
      </c>
      <c r="H14" s="11"/>
      <c r="I14" s="45"/>
    </row>
    <row r="15" spans="1:9" ht="14.25" thickBot="1" thickTop="1">
      <c r="A15" s="7">
        <v>5</v>
      </c>
      <c r="B15" s="3" t="s">
        <v>41</v>
      </c>
      <c r="C15" s="20">
        <v>169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Bob Conley</v>
      </c>
      <c r="E16" s="41">
        <v>128</v>
      </c>
      <c r="H16" s="11"/>
      <c r="I16" s="45"/>
    </row>
    <row r="17" spans="1:9" ht="14.25" thickBot="1" thickTop="1">
      <c r="A17" s="7">
        <v>12</v>
      </c>
      <c r="B17" s="2" t="s">
        <v>48</v>
      </c>
      <c r="C17" s="22">
        <v>59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Bill Woodford</v>
      </c>
      <c r="M18" s="51">
        <v>161</v>
      </c>
    </row>
    <row r="19" spans="1:13" ht="14.25" thickBot="1" thickTop="1">
      <c r="A19" s="7">
        <v>3</v>
      </c>
      <c r="B19" s="3" t="s">
        <v>39</v>
      </c>
      <c r="C19" s="20">
        <v>187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Ray Berdie</v>
      </c>
      <c r="E20" s="38">
        <v>192</v>
      </c>
      <c r="H20" s="11"/>
      <c r="I20" s="45"/>
      <c r="L20" s="16" t="s">
        <v>29</v>
      </c>
      <c r="M20" s="26"/>
      <c r="N20" s="29" t="str">
        <f>IF(M18&gt;M22,L18,IF(M18=M22," ",L22))</f>
        <v>Bill Woodford</v>
      </c>
    </row>
    <row r="21" spans="1:14" ht="14.25" thickBot="1" thickTop="1">
      <c r="A21" s="7">
        <v>14</v>
      </c>
      <c r="B21" s="2" t="s">
        <v>56</v>
      </c>
      <c r="C21" s="22">
        <v>0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Ray Berdie</v>
      </c>
      <c r="G22" s="38">
        <v>169</v>
      </c>
      <c r="H22" s="11"/>
      <c r="I22" s="45"/>
      <c r="L22" s="29" t="str">
        <f>IF(N53&gt;=0,N53,"Winner # 29")</f>
        <v>Ray Berdie</v>
      </c>
      <c r="M22" s="52">
        <v>85</v>
      </c>
    </row>
    <row r="23" spans="1:14" ht="14.25" thickBot="1" thickTop="1">
      <c r="A23" s="7">
        <v>6</v>
      </c>
      <c r="B23" s="3" t="s">
        <v>43</v>
      </c>
      <c r="C23" s="20">
        <v>143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Dave Cadmus</v>
      </c>
      <c r="E24" s="41">
        <v>91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44</v>
      </c>
      <c r="C25" s="22">
        <v>131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Ben Woodford</v>
      </c>
      <c r="I26" s="41">
        <v>151</v>
      </c>
    </row>
    <row r="27" spans="1:13" ht="14.25" thickBot="1" thickTop="1">
      <c r="A27" s="7">
        <v>7</v>
      </c>
      <c r="B27" s="3" t="s">
        <v>54</v>
      </c>
      <c r="C27" s="20">
        <v>169</v>
      </c>
      <c r="F27" s="11"/>
      <c r="G27" s="45"/>
      <c r="L27" s="29" t="str">
        <f>IF(M18&lt;M22,L18,"N/A")</f>
        <v>N/A</v>
      </c>
      <c r="M27" s="51"/>
    </row>
    <row r="28" spans="2:13" ht="14.25" thickBot="1" thickTop="1">
      <c r="B28" s="18" t="s">
        <v>6</v>
      </c>
      <c r="C28" s="21"/>
      <c r="D28" s="10" t="str">
        <f>IF(C27&gt;C29,B27,IF(C27=C29," ",B29))</f>
        <v>Cameron Boyd</v>
      </c>
      <c r="E28" s="38">
        <v>174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47</v>
      </c>
      <c r="C29" s="22">
        <v>139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 </v>
      </c>
    </row>
    <row r="30" spans="4:14" ht="14.25" thickBot="1" thickTop="1">
      <c r="D30" s="16" t="s">
        <v>11</v>
      </c>
      <c r="E30" s="26"/>
      <c r="F30" s="29" t="str">
        <f>IF(E28&gt;E32,D28,IF(E28=E32," ",D32))</f>
        <v>Ben Woodford</v>
      </c>
      <c r="G30" s="41">
        <v>176</v>
      </c>
      <c r="L30" s="11"/>
      <c r="M30" s="45"/>
      <c r="N30" s="1"/>
    </row>
    <row r="31" spans="1:13" ht="14.25" thickBot="1" thickTop="1">
      <c r="A31" s="7">
        <v>2</v>
      </c>
      <c r="B31" s="3" t="s">
        <v>37</v>
      </c>
      <c r="C31" s="20">
        <v>203</v>
      </c>
      <c r="D31" s="17"/>
      <c r="E31" s="40"/>
      <c r="L31" s="29" t="str">
        <f>IF(M22&gt;M18,L22,"N/A")</f>
        <v>N/A</v>
      </c>
      <c r="M31" s="52"/>
    </row>
    <row r="32" spans="2:14" ht="14.25" thickBot="1" thickTop="1">
      <c r="B32" s="18" t="s">
        <v>7</v>
      </c>
      <c r="C32" s="21"/>
      <c r="D32" s="29" t="str">
        <f>IF(C31&gt;C33,B31,IF(C31=C33," ",B33))</f>
        <v>Ben Woodford</v>
      </c>
      <c r="E32" s="41">
        <v>216</v>
      </c>
      <c r="L32" s="11"/>
      <c r="M32" s="50"/>
      <c r="N32" s="11"/>
    </row>
    <row r="33" spans="1:3" ht="14.25" thickBot="1" thickTop="1">
      <c r="A33" s="7">
        <v>15</v>
      </c>
      <c r="B33" s="2" t="s">
        <v>50</v>
      </c>
      <c r="C33" s="22">
        <v>72</v>
      </c>
    </row>
    <row r="34" ht="13.5" thickTop="1"/>
    <row r="37" spans="2:14" s="4" customFormat="1" ht="12.75">
      <c r="B37" s="5">
        <v>38406</v>
      </c>
      <c r="C37" s="19"/>
      <c r="D37" s="5">
        <v>38410</v>
      </c>
      <c r="E37" s="19"/>
      <c r="F37" s="5">
        <v>38415</v>
      </c>
      <c r="G37" s="19"/>
      <c r="H37" s="5">
        <v>38427</v>
      </c>
      <c r="I37" s="19"/>
      <c r="J37" s="5">
        <v>38429</v>
      </c>
      <c r="K37" s="19"/>
      <c r="L37" s="5">
        <v>38437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J. Bigham</v>
      </c>
      <c r="I40" s="25">
        <v>125</v>
      </c>
    </row>
    <row r="41" spans="4:9" ht="14.25" thickBot="1" thickTop="1">
      <c r="D41" s="14" t="str">
        <f>IF(E32&gt;E28,D28,IF(E28=E32,"Loser # 12",D32))</f>
        <v>Cameron Boyd</v>
      </c>
      <c r="E41" s="42">
        <v>159</v>
      </c>
      <c r="H41" s="32"/>
      <c r="I41" s="44"/>
    </row>
    <row r="42" spans="2:11" ht="14.25" thickBot="1" thickTop="1">
      <c r="B42" s="13" t="str">
        <f>IF(C5&gt;C3,B3,IF(C3=C5,"Loser 1/16",B5))</f>
        <v>Chad Roberts</v>
      </c>
      <c r="C42" s="25">
        <v>83</v>
      </c>
      <c r="D42" s="18" t="s">
        <v>16</v>
      </c>
      <c r="E42" s="21"/>
      <c r="F42" s="14" t="str">
        <f>IF(E41&gt;E43,D41,IF(E41=E43," ",D43))</f>
        <v>Cameron Boyd</v>
      </c>
      <c r="G42" s="42">
        <v>168</v>
      </c>
      <c r="I42" s="26"/>
      <c r="J42" s="14" t="str">
        <f>IF(I40&gt;I45,H40,IF(I40=I45," ",H45))</f>
        <v>Cameron Boyd</v>
      </c>
      <c r="K42" s="25">
        <v>115</v>
      </c>
    </row>
    <row r="43" spans="2:11" ht="14.25" thickBot="1" thickTop="1">
      <c r="B43" s="18" t="s">
        <v>12</v>
      </c>
      <c r="C43" s="21"/>
      <c r="D43" s="31" t="str">
        <f>IF(C42&gt;C44,B42,IF(C42=C44," ",B44))</f>
        <v>Paul Koziol</v>
      </c>
      <c r="E43" s="34">
        <v>148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Paul Koziol</v>
      </c>
      <c r="C44" s="34">
        <v>94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Cameron Boyd</v>
      </c>
      <c r="I45" s="34">
        <v>156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Dave Cadmus</v>
      </c>
      <c r="E47" s="42">
        <v>63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Hyrum Hunt</v>
      </c>
      <c r="C48" s="27">
        <v>69</v>
      </c>
      <c r="D48" s="18" t="s">
        <v>17</v>
      </c>
      <c r="E48" s="36"/>
      <c r="F48" s="31" t="str">
        <f>IF(E47&gt;E49,D47,IF(E47=E49," ",D49))</f>
        <v>Tim Coenen</v>
      </c>
      <c r="G48" s="47">
        <v>150</v>
      </c>
      <c r="J48" s="16" t="s">
        <v>27</v>
      </c>
      <c r="K48" s="26"/>
      <c r="L48" s="31" t="str">
        <f>IF(K42&gt;K53,J42,IF(K42=K53," ",J53))</f>
        <v>Ray Berdie</v>
      </c>
      <c r="M48" s="27">
        <v>162</v>
      </c>
    </row>
    <row r="49" spans="2:13" ht="14.25" thickBot="1" thickTop="1">
      <c r="B49" s="18" t="s">
        <v>13</v>
      </c>
      <c r="C49" s="21"/>
      <c r="D49" s="31" t="str">
        <f>IF(C48&gt;C50,B48,IF(C48=C50," ",B50))</f>
        <v>Tim Coenen</v>
      </c>
      <c r="E49" s="34">
        <v>189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Tim Coenen</v>
      </c>
      <c r="C50" s="34">
        <v>153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Ray Berdie</v>
      </c>
      <c r="I51" s="25">
        <v>214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Bob Conley</v>
      </c>
      <c r="E52" s="42">
        <v>176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Jeremy Dellova</v>
      </c>
      <c r="C53" s="27">
        <v>69</v>
      </c>
      <c r="D53" s="18" t="s">
        <v>18</v>
      </c>
      <c r="E53" s="36"/>
      <c r="F53" s="14" t="str">
        <f>IF(E52&gt;E54,D52,IF(E52=E54," ",D54))</f>
        <v>Bob Conley</v>
      </c>
      <c r="G53" s="42">
        <v>119</v>
      </c>
      <c r="H53" s="11"/>
      <c r="I53" s="26"/>
      <c r="J53" s="31" t="str">
        <f>IF(I51&gt;I56,H51,IF(I51=I56," ",H56))</f>
        <v>Ray Berdie</v>
      </c>
      <c r="K53" s="34">
        <v>189</v>
      </c>
      <c r="L53" s="16" t="s">
        <v>28</v>
      </c>
      <c r="M53" s="26"/>
      <c r="N53" s="31" t="str">
        <f>IF(M48&gt;M58,L48,IF(M48=M58," ",L58))</f>
        <v>Ray Berdie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Joel Griswold</v>
      </c>
      <c r="E54" s="34">
        <v>64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Joel Griswold</v>
      </c>
      <c r="C55" s="34">
        <v>121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Jon Peterson</v>
      </c>
      <c r="I56" s="34">
        <v>76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Jon Peterson</v>
      </c>
      <c r="E58" s="42">
        <v>159</v>
      </c>
      <c r="F58" s="17"/>
      <c r="G58" s="40"/>
      <c r="L58" s="31" t="str">
        <f>IF(I26&gt;I10,H10,IF(I10=I26,"Loser # 27",H26))</f>
        <v>Ben Woodford</v>
      </c>
      <c r="M58" s="34">
        <v>123</v>
      </c>
    </row>
    <row r="59" spans="2:7" ht="14.25" thickBot="1" thickTop="1">
      <c r="B59" s="15" t="str">
        <f>IF(C29&gt;C27,B27,IF(C27=C29,"Loser 7/10",B29))</f>
        <v>Rob Barton</v>
      </c>
      <c r="C59" s="27">
        <v>83</v>
      </c>
      <c r="D59" s="18" t="s">
        <v>19</v>
      </c>
      <c r="E59" s="36"/>
      <c r="F59" s="31" t="str">
        <f>IF(E58&gt;E60,D58,IF(E58=E60," ",D60))</f>
        <v>Jon Peterson</v>
      </c>
      <c r="G59" s="47">
        <v>138</v>
      </c>
    </row>
    <row r="60" spans="2:12" ht="14.25" thickBot="1" thickTop="1">
      <c r="B60" s="18" t="s">
        <v>15</v>
      </c>
      <c r="C60" s="21"/>
      <c r="D60" s="31" t="str">
        <f>IF(C59&gt;C61,B59,IF(C59=C61," ",B61))</f>
        <v>Rob Barton</v>
      </c>
      <c r="E60" s="34">
        <v>43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J. Rittenhouse</v>
      </c>
      <c r="C61" s="34">
        <v>78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38317</v>
      </c>
      <c r="C1" s="19"/>
      <c r="D1" s="5">
        <v>38322</v>
      </c>
      <c r="E1" s="19"/>
      <c r="F1" s="5">
        <v>38331</v>
      </c>
      <c r="G1" s="19"/>
      <c r="H1" s="5">
        <v>38343</v>
      </c>
      <c r="I1" s="19"/>
      <c r="J1" s="6"/>
      <c r="K1" s="48"/>
      <c r="L1" s="5">
        <v>38364</v>
      </c>
      <c r="M1" s="19"/>
      <c r="N1" s="53"/>
    </row>
    <row r="2" ht="12.75">
      <c r="L2" s="5">
        <v>38366</v>
      </c>
    </row>
    <row r="3" spans="1:3" ht="13.5" thickBot="1">
      <c r="A3" s="7">
        <v>1</v>
      </c>
      <c r="B3" s="2" t="s">
        <v>49</v>
      </c>
      <c r="C3" s="20">
        <v>210</v>
      </c>
    </row>
    <row r="4" spans="2:5" ht="14.25" thickBot="1" thickTop="1">
      <c r="B4" s="18" t="s">
        <v>0</v>
      </c>
      <c r="C4" s="21"/>
      <c r="D4" s="10" t="str">
        <f>IF(C3&gt;C5,B3,IF(C3=C5," ",B5))</f>
        <v>J. Bigham</v>
      </c>
      <c r="E4" s="38">
        <v>128</v>
      </c>
    </row>
    <row r="5" spans="1:5" ht="14.25" thickBot="1" thickTop="1">
      <c r="A5" s="7">
        <v>16</v>
      </c>
      <c r="B5" s="2" t="s">
        <v>53</v>
      </c>
      <c r="C5" s="22">
        <v>96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Cameron Boyd</v>
      </c>
      <c r="G6" s="38">
        <v>154</v>
      </c>
      <c r="L6" s="7"/>
      <c r="N6" s="54"/>
    </row>
    <row r="7" spans="1:14" ht="14.25" thickBot="1" thickTop="1">
      <c r="A7" s="7">
        <v>8</v>
      </c>
      <c r="B7" s="3" t="s">
        <v>54</v>
      </c>
      <c r="C7" s="20">
        <v>183</v>
      </c>
      <c r="D7" s="17"/>
      <c r="E7" s="40"/>
      <c r="F7" s="32"/>
      <c r="G7" s="44"/>
      <c r="L7" s="7"/>
      <c r="N7" s="54"/>
    </row>
    <row r="8" spans="2:14" ht="14.25" thickBot="1" thickTop="1">
      <c r="B8" s="18" t="s">
        <v>1</v>
      </c>
      <c r="C8" s="21"/>
      <c r="D8" s="29" t="str">
        <f>IF(C7&gt;C9,B7,IF(C7=C9," ",B9))</f>
        <v>Cameron Boyd</v>
      </c>
      <c r="E8" s="41">
        <v>148</v>
      </c>
      <c r="F8" s="11"/>
      <c r="G8" s="45"/>
      <c r="L8" s="7"/>
      <c r="N8" s="54"/>
    </row>
    <row r="9" spans="1:7" ht="14.25" thickBot="1" thickTop="1">
      <c r="A9" s="7">
        <v>9</v>
      </c>
      <c r="B9" s="2" t="s">
        <v>45</v>
      </c>
      <c r="C9" s="22">
        <v>166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Cameron Boyd</v>
      </c>
      <c r="I10" s="38">
        <v>179</v>
      </c>
    </row>
    <row r="11" spans="1:9" ht="14.25" thickBot="1" thickTop="1">
      <c r="A11" s="7">
        <v>4</v>
      </c>
      <c r="B11" s="3" t="s">
        <v>39</v>
      </c>
      <c r="C11" s="20">
        <v>160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Ray Berdie</v>
      </c>
      <c r="E12" s="38">
        <v>214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42</v>
      </c>
      <c r="C13" s="22">
        <v>144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Ray Berdie</v>
      </c>
      <c r="G14" s="41">
        <v>62</v>
      </c>
      <c r="H14" s="11"/>
      <c r="I14" s="45"/>
    </row>
    <row r="15" spans="1:9" ht="14.25" thickBot="1" thickTop="1">
      <c r="A15" s="7">
        <v>5</v>
      </c>
      <c r="B15" s="3" t="s">
        <v>43</v>
      </c>
      <c r="C15" s="20">
        <v>112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Paul Koziol</v>
      </c>
      <c r="E16" s="41">
        <v>145</v>
      </c>
      <c r="H16" s="11"/>
      <c r="I16" s="45"/>
    </row>
    <row r="17" spans="1:9" ht="14.25" thickBot="1" thickTop="1">
      <c r="A17" s="7">
        <v>12</v>
      </c>
      <c r="B17" s="2" t="s">
        <v>38</v>
      </c>
      <c r="C17" s="22">
        <v>120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Cameron Boyd</v>
      </c>
      <c r="M18" s="51">
        <v>127</v>
      </c>
    </row>
    <row r="19" spans="1:13" ht="14.25" thickBot="1" thickTop="1">
      <c r="A19" s="7">
        <v>3</v>
      </c>
      <c r="B19" s="3" t="s">
        <v>37</v>
      </c>
      <c r="C19" s="20">
        <v>151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Ben Woodford</v>
      </c>
      <c r="E20" s="38">
        <v>168</v>
      </c>
      <c r="H20" s="11"/>
      <c r="I20" s="45"/>
      <c r="L20" s="16" t="s">
        <v>29</v>
      </c>
      <c r="M20" s="26"/>
      <c r="N20" s="29" t="str">
        <f>IF(M18&gt;M22,L18,IF(M18=M22," ",L22))</f>
        <v>Paul Koziol</v>
      </c>
    </row>
    <row r="21" spans="1:14" ht="14.25" thickBot="1" thickTop="1">
      <c r="A21" s="7">
        <v>14</v>
      </c>
      <c r="B21" s="2" t="s">
        <v>50</v>
      </c>
      <c r="C21" s="22">
        <v>101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Ben Woodford</v>
      </c>
      <c r="G22" s="38">
        <v>129</v>
      </c>
      <c r="H22" s="11"/>
      <c r="I22" s="45"/>
      <c r="L22" s="29" t="str">
        <f>IF(N53&gt;=0,N53,"Winner # 29")</f>
        <v>Paul Koziol</v>
      </c>
      <c r="M22" s="52">
        <v>142</v>
      </c>
    </row>
    <row r="23" spans="1:14" ht="14.25" thickBot="1" thickTop="1">
      <c r="A23" s="7">
        <v>6</v>
      </c>
      <c r="B23" s="3" t="s">
        <v>41</v>
      </c>
      <c r="C23" s="20">
        <v>151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Bob Conley</v>
      </c>
      <c r="E24" s="41">
        <v>140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44</v>
      </c>
      <c r="C25" s="22">
        <v>96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Bill Woodford</v>
      </c>
      <c r="I26" s="41">
        <v>137</v>
      </c>
    </row>
    <row r="27" spans="1:13" ht="14.25" thickBot="1" thickTop="1">
      <c r="A27" s="7">
        <v>7</v>
      </c>
      <c r="B27" s="3" t="s">
        <v>47</v>
      </c>
      <c r="C27" s="20">
        <v>165</v>
      </c>
      <c r="F27" s="11"/>
      <c r="G27" s="45"/>
      <c r="L27" s="29" t="str">
        <f>IF(M18&lt;M22,L18,"N/A")</f>
        <v>Cameron Boyd</v>
      </c>
      <c r="M27" s="51">
        <v>160</v>
      </c>
    </row>
    <row r="28" spans="2:13" ht="14.25" thickBot="1" thickTop="1">
      <c r="B28" s="18" t="s">
        <v>6</v>
      </c>
      <c r="C28" s="21"/>
      <c r="D28" s="10" t="str">
        <f>IF(C27&gt;C29,B27,IF(C27=C29," ",B29))</f>
        <v>Rob Barton</v>
      </c>
      <c r="E28" s="38">
        <v>119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48</v>
      </c>
      <c r="C29" s="22">
        <v>136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Cameron Boyd</v>
      </c>
    </row>
    <row r="30" spans="4:14" ht="14.25" thickBot="1" thickTop="1">
      <c r="D30" s="16" t="s">
        <v>11</v>
      </c>
      <c r="E30" s="26"/>
      <c r="F30" s="29" t="str">
        <f>IF(E28&gt;E32,D28,IF(E28=E32," ",D32))</f>
        <v>Bill Woodford</v>
      </c>
      <c r="G30" s="41">
        <v>145</v>
      </c>
      <c r="L30" s="11"/>
      <c r="M30" s="45"/>
      <c r="N30" s="1"/>
    </row>
    <row r="31" spans="1:13" ht="14.25" thickBot="1" thickTop="1">
      <c r="A31" s="7">
        <v>2</v>
      </c>
      <c r="B31" s="3" t="s">
        <v>36</v>
      </c>
      <c r="C31" s="20">
        <v>208</v>
      </c>
      <c r="D31" s="17"/>
      <c r="E31" s="40"/>
      <c r="L31" s="29" t="str">
        <f>IF(M22&gt;M18,L22,"N/A")</f>
        <v>Paul Koziol</v>
      </c>
      <c r="M31" s="52">
        <v>95</v>
      </c>
    </row>
    <row r="32" spans="2:14" ht="14.25" thickBot="1" thickTop="1">
      <c r="B32" s="18" t="s">
        <v>7</v>
      </c>
      <c r="C32" s="21"/>
      <c r="D32" s="29" t="str">
        <f>IF(C31&gt;C33,B31,IF(C31=C33," ",B33))</f>
        <v>Bill Woodford</v>
      </c>
      <c r="E32" s="41">
        <v>135</v>
      </c>
      <c r="L32" s="11"/>
      <c r="M32" s="50"/>
      <c r="N32" s="11"/>
    </row>
    <row r="33" spans="1:3" ht="14.25" thickBot="1" thickTop="1">
      <c r="A33" s="7">
        <v>15</v>
      </c>
      <c r="B33" s="2" t="s">
        <v>55</v>
      </c>
      <c r="C33" s="22">
        <v>117</v>
      </c>
    </row>
    <row r="34" ht="13.5" thickTop="1"/>
    <row r="37" spans="2:14" s="4" customFormat="1" ht="12.75">
      <c r="B37" s="5">
        <v>38322</v>
      </c>
      <c r="C37" s="19"/>
      <c r="D37" s="5">
        <v>38325</v>
      </c>
      <c r="E37" s="19"/>
      <c r="F37" s="5">
        <v>38331</v>
      </c>
      <c r="G37" s="19"/>
      <c r="H37" s="5">
        <v>38338</v>
      </c>
      <c r="I37" s="19"/>
      <c r="J37" s="5">
        <v>38343</v>
      </c>
      <c r="K37" s="19"/>
      <c r="L37" s="5">
        <v>38357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Ray Berdie</v>
      </c>
      <c r="I40" s="25">
        <v>130</v>
      </c>
    </row>
    <row r="41" spans="4:9" ht="14.25" thickBot="1" thickTop="1">
      <c r="D41" s="14" t="str">
        <f>IF(E32&gt;E28,D28,IF(E28=E32,"Loser # 12",D32))</f>
        <v>Rob Barton</v>
      </c>
      <c r="E41" s="42">
        <v>154</v>
      </c>
      <c r="H41" s="32"/>
      <c r="I41" s="44"/>
    </row>
    <row r="42" spans="2:11" ht="14.25" thickBot="1" thickTop="1">
      <c r="B42" s="13" t="str">
        <f>IF(C5&gt;C3,B3,IF(C3=C5,"Loser 1/16",B5))</f>
        <v>J. Dellova</v>
      </c>
      <c r="C42" s="25">
        <v>111</v>
      </c>
      <c r="D42" s="18" t="s">
        <v>16</v>
      </c>
      <c r="E42" s="21"/>
      <c r="F42" s="14" t="str">
        <f>IF(E41&gt;E43,D41,IF(E41=E43," ",D43))</f>
        <v>Rob Barton</v>
      </c>
      <c r="G42" s="42">
        <v>171</v>
      </c>
      <c r="I42" s="26"/>
      <c r="J42" s="14" t="str">
        <f>IF(I40&gt;I45,H40,IF(I40=I45," ",H45))</f>
        <v>Bob Conley</v>
      </c>
      <c r="K42" s="25">
        <v>177</v>
      </c>
    </row>
    <row r="43" spans="2:11" ht="14.25" thickBot="1" thickTop="1">
      <c r="B43" s="18" t="s">
        <v>12</v>
      </c>
      <c r="C43" s="21"/>
      <c r="D43" s="31" t="str">
        <f>IF(C42&gt;C44,B42,IF(C42=C44," ",B44))</f>
        <v>J. Dellova</v>
      </c>
      <c r="E43" s="34">
        <v>111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Jon Peterson</v>
      </c>
      <c r="C44" s="34">
        <v>98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Bob Conley</v>
      </c>
      <c r="I45" s="34">
        <v>141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Bob Conley</v>
      </c>
      <c r="E47" s="42">
        <v>146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Hyrum Hunt</v>
      </c>
      <c r="C48" s="27">
        <v>160</v>
      </c>
      <c r="D48" s="18" t="s">
        <v>17</v>
      </c>
      <c r="E48" s="36"/>
      <c r="F48" s="31" t="str">
        <f>IF(E47&gt;E49,D47,IF(E47=E49," ",D49))</f>
        <v>Bob Conley</v>
      </c>
      <c r="G48" s="47">
        <v>176</v>
      </c>
      <c r="J48" s="16" t="s">
        <v>27</v>
      </c>
      <c r="K48" s="26"/>
      <c r="L48" s="31" t="str">
        <f>IF(K42&gt;K53,J42,IF(K42=K53," ",J53))</f>
        <v>Paul Koziol</v>
      </c>
      <c r="M48" s="27">
        <v>147</v>
      </c>
    </row>
    <row r="49" spans="2:13" ht="14.25" thickBot="1" thickTop="1">
      <c r="B49" s="18" t="s">
        <v>13</v>
      </c>
      <c r="C49" s="21"/>
      <c r="D49" s="31" t="str">
        <f>IF(C48&gt;C50,B48,IF(C48=C50," ",B50))</f>
        <v>Dave Cadmus</v>
      </c>
      <c r="E49" s="34">
        <v>110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Dave Cadmus</v>
      </c>
      <c r="C50" s="34">
        <v>174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Ben Woodford</v>
      </c>
      <c r="I51" s="25">
        <v>97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Paul Koziol</v>
      </c>
      <c r="E52" s="42">
        <v>191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J. Rittenhouse</v>
      </c>
      <c r="C53" s="27">
        <v>50</v>
      </c>
      <c r="D53" s="18" t="s">
        <v>18</v>
      </c>
      <c r="E53" s="36"/>
      <c r="F53" s="14" t="str">
        <f>IF(E52&gt;E54,D52,IF(E52=E54," ",D54))</f>
        <v>Paul Koziol</v>
      </c>
      <c r="G53" s="42">
        <v>124</v>
      </c>
      <c r="H53" s="11"/>
      <c r="I53" s="26"/>
      <c r="J53" s="31" t="str">
        <f>IF(I51&gt;I56,H51,IF(I51=I56," ",H56))</f>
        <v>Paul Koziol</v>
      </c>
      <c r="K53" s="34">
        <v>187</v>
      </c>
      <c r="L53" s="16" t="s">
        <v>28</v>
      </c>
      <c r="M53" s="26"/>
      <c r="N53" s="31" t="str">
        <f>IF(M48&gt;M58,L48,IF(M48=M58," ",L58))</f>
        <v>Paul Koziol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Joel Griswold</v>
      </c>
      <c r="E54" s="34">
        <v>96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Joel Griswold</v>
      </c>
      <c r="C55" s="34">
        <v>56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Paul Koziol</v>
      </c>
      <c r="I56" s="34">
        <v>164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J. Bigham</v>
      </c>
      <c r="E58" s="42">
        <v>184</v>
      </c>
      <c r="F58" s="17"/>
      <c r="G58" s="40"/>
      <c r="L58" s="31" t="str">
        <f>IF(I26&gt;I10,H10,IF(I10=I26,"Loser # 27",H26))</f>
        <v>Bill Woodford</v>
      </c>
      <c r="M58" s="34">
        <v>123</v>
      </c>
    </row>
    <row r="59" spans="2:7" ht="14.25" thickBot="1" thickTop="1">
      <c r="B59" s="15" t="str">
        <f>IF(C29&gt;C27,B27,IF(C27=C29,"Loser 7/10",B29))</f>
        <v>Tim Coenen</v>
      </c>
      <c r="C59" s="27">
        <v>106</v>
      </c>
      <c r="D59" s="18" t="s">
        <v>19</v>
      </c>
      <c r="E59" s="36"/>
      <c r="F59" s="31" t="str">
        <f>IF(E58&gt;E60,D58,IF(E58=E60," ",D60))</f>
        <v>J. Bigham</v>
      </c>
      <c r="G59" s="47">
        <v>105</v>
      </c>
    </row>
    <row r="60" spans="2:12" ht="14.25" thickBot="1" thickTop="1">
      <c r="B60" s="18" t="s">
        <v>15</v>
      </c>
      <c r="C60" s="21"/>
      <c r="D60" s="31" t="str">
        <f>IF(C59&gt;C61,B59,IF(C59=C61," ",B61))</f>
        <v>Chad Roberts</v>
      </c>
      <c r="E60" s="34">
        <v>57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Chad Roberts</v>
      </c>
      <c r="C61" s="34">
        <v>154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3.5" thickBot="1">
      <c r="B1" s="114" t="s">
        <v>120</v>
      </c>
      <c r="C1" s="115"/>
      <c r="D1" s="114" t="s">
        <v>121</v>
      </c>
      <c r="E1" s="115"/>
      <c r="F1" s="114" t="s">
        <v>122</v>
      </c>
      <c r="G1" s="115"/>
      <c r="H1" s="114" t="s">
        <v>123</v>
      </c>
      <c r="I1" s="115"/>
      <c r="J1" s="85"/>
      <c r="K1" s="86"/>
      <c r="N1" s="79"/>
    </row>
    <row r="2" spans="2:14" ht="12.75">
      <c r="B2" s="87"/>
      <c r="C2" s="88"/>
      <c r="D2" s="89"/>
      <c r="E2" s="90"/>
      <c r="F2" s="87"/>
      <c r="G2" s="88"/>
      <c r="H2" s="87"/>
      <c r="I2" s="88"/>
      <c r="J2" s="87"/>
      <c r="K2" s="88"/>
      <c r="N2" s="80"/>
    </row>
    <row r="3" spans="1:5" ht="13.5" thickBot="1">
      <c r="A3" s="7">
        <v>1</v>
      </c>
      <c r="B3" s="91"/>
      <c r="C3" s="95"/>
      <c r="E3" s="66"/>
    </row>
    <row r="4" spans="2:5" ht="14.25" thickBot="1" thickTop="1">
      <c r="B4" s="18" t="s">
        <v>0</v>
      </c>
      <c r="C4" s="96"/>
      <c r="D4" s="93" t="str">
        <f>IF(C3&gt;C5,B3,IF(C3=C5," ",B5))</f>
        <v> </v>
      </c>
      <c r="E4" s="99"/>
    </row>
    <row r="5" spans="1:7" ht="14.25" thickBot="1" thickTop="1">
      <c r="A5" s="7">
        <v>16</v>
      </c>
      <c r="B5" s="91" t="s">
        <v>103</v>
      </c>
      <c r="C5" s="97"/>
      <c r="D5" s="28"/>
      <c r="E5" s="100"/>
      <c r="G5" s="61"/>
    </row>
    <row r="6" spans="3:14" ht="14.25" thickBot="1" thickTop="1">
      <c r="C6" s="98"/>
      <c r="D6" s="16" t="s">
        <v>8</v>
      </c>
      <c r="E6" s="101"/>
      <c r="F6" s="93" t="str">
        <f>IF(E4&gt;E8,D4,IF(E4=E8," ",D8))</f>
        <v> </v>
      </c>
      <c r="G6" s="99"/>
      <c r="L6" s="7"/>
      <c r="N6" s="54"/>
    </row>
    <row r="7" spans="1:14" ht="14.25" thickBot="1" thickTop="1">
      <c r="A7" s="7">
        <v>8</v>
      </c>
      <c r="B7" s="92"/>
      <c r="C7" s="95"/>
      <c r="D7" s="17"/>
      <c r="E7" s="102"/>
      <c r="F7" s="32"/>
      <c r="G7" s="105"/>
      <c r="L7" s="7"/>
      <c r="N7" s="54"/>
    </row>
    <row r="8" spans="2:14" ht="14.25" thickBot="1" thickTop="1">
      <c r="B8" s="18" t="s">
        <v>1</v>
      </c>
      <c r="C8" s="96"/>
      <c r="D8" s="94" t="str">
        <f>IF(C7&gt;C9,B7,IF(C7=C9," ",B9))</f>
        <v> </v>
      </c>
      <c r="E8" s="103"/>
      <c r="F8" s="11"/>
      <c r="G8" s="106"/>
      <c r="L8" s="7"/>
      <c r="N8" s="54"/>
    </row>
    <row r="9" spans="1:7" ht="14.25" thickBot="1" thickTop="1">
      <c r="A9" s="7">
        <v>9</v>
      </c>
      <c r="B9" s="91"/>
      <c r="C9" s="97"/>
      <c r="E9" s="104"/>
      <c r="F9" s="11"/>
      <c r="G9" s="106"/>
    </row>
    <row r="10" spans="3:9" ht="14.25" thickBot="1" thickTop="1">
      <c r="C10" s="98"/>
      <c r="E10" s="104"/>
      <c r="F10" s="16" t="s">
        <v>20</v>
      </c>
      <c r="G10" s="101"/>
      <c r="H10" s="93" t="str">
        <f>IF(G6&gt;G14,F6,IF(G6=G14," ",F14))</f>
        <v> </v>
      </c>
      <c r="I10" s="99"/>
    </row>
    <row r="11" spans="1:9" ht="14.25" thickBot="1" thickTop="1">
      <c r="A11" s="7">
        <v>4</v>
      </c>
      <c r="B11" s="92"/>
      <c r="C11" s="95"/>
      <c r="E11" s="104"/>
      <c r="F11" s="11"/>
      <c r="G11" s="106"/>
      <c r="H11" s="32"/>
      <c r="I11" s="44"/>
    </row>
    <row r="12" spans="2:9" ht="14.25" thickBot="1" thickTop="1">
      <c r="B12" s="18" t="s">
        <v>2</v>
      </c>
      <c r="C12" s="96"/>
      <c r="D12" s="93" t="str">
        <f>IF(C11&gt;C13,B11,IF(C11=C13," ",B13))</f>
        <v> </v>
      </c>
      <c r="E12" s="99"/>
      <c r="F12" s="11"/>
      <c r="G12" s="106"/>
      <c r="H12" s="11"/>
      <c r="I12" s="45"/>
    </row>
    <row r="13" spans="1:9" ht="14.25" thickBot="1" thickTop="1">
      <c r="A13" s="7">
        <v>13</v>
      </c>
      <c r="B13" s="91"/>
      <c r="C13" s="97"/>
      <c r="D13" s="28"/>
      <c r="E13" s="100"/>
      <c r="F13" s="11"/>
      <c r="G13" s="106"/>
      <c r="H13" s="11"/>
      <c r="I13" s="45"/>
    </row>
    <row r="14" spans="3:9" ht="14.25" thickBot="1" thickTop="1">
      <c r="C14" s="98"/>
      <c r="D14" s="16" t="s">
        <v>9</v>
      </c>
      <c r="E14" s="101"/>
      <c r="F14" s="94" t="str">
        <f>IF(E12&gt;E16,D12,IF(E12=E16," ",D16))</f>
        <v> </v>
      </c>
      <c r="G14" s="103"/>
      <c r="H14" s="11"/>
      <c r="I14" s="45"/>
    </row>
    <row r="15" spans="1:9" ht="14.25" thickBot="1" thickTop="1">
      <c r="A15" s="7">
        <v>5</v>
      </c>
      <c r="B15" s="92"/>
      <c r="C15" s="95"/>
      <c r="D15" s="17"/>
      <c r="E15" s="102"/>
      <c r="G15" s="98"/>
      <c r="H15" s="11"/>
      <c r="I15" s="45"/>
    </row>
    <row r="16" spans="2:13" ht="14.25" thickBot="1" thickTop="1">
      <c r="B16" s="18" t="s">
        <v>3</v>
      </c>
      <c r="C16" s="96"/>
      <c r="D16" s="94" t="str">
        <f>IF(C15&gt;C17,B15,IF(C15=C17," ",B17))</f>
        <v> </v>
      </c>
      <c r="E16" s="103"/>
      <c r="G16" s="98"/>
      <c r="H16" s="11"/>
      <c r="I16" s="45"/>
      <c r="L16" s="114" t="s">
        <v>124</v>
      </c>
      <c r="M16" s="115"/>
    </row>
    <row r="17" spans="1:9" ht="14.25" thickBot="1" thickTop="1">
      <c r="A17" s="7">
        <v>12</v>
      </c>
      <c r="B17" s="91"/>
      <c r="C17" s="97"/>
      <c r="E17" s="104"/>
      <c r="G17" s="98"/>
      <c r="H17" s="11"/>
      <c r="I17" s="45"/>
    </row>
    <row r="18" spans="3:14" ht="14.25" thickBot="1" thickTop="1">
      <c r="C18" s="98"/>
      <c r="E18" s="104"/>
      <c r="G18" s="98"/>
      <c r="H18" s="16" t="s">
        <v>26</v>
      </c>
      <c r="I18" s="26"/>
      <c r="L18" s="94" t="str">
        <f>IF(I10&gt;I26,H10,IF(I10=I26," ",H26))</f>
        <v> </v>
      </c>
      <c r="M18" s="107"/>
      <c r="N18" s="108"/>
    </row>
    <row r="19" spans="1:14" ht="14.25" thickBot="1" thickTop="1">
      <c r="A19" s="7">
        <v>3</v>
      </c>
      <c r="B19" s="92"/>
      <c r="C19" s="95"/>
      <c r="E19" s="104"/>
      <c r="G19" s="98"/>
      <c r="H19" s="16"/>
      <c r="I19" s="26"/>
      <c r="J19" s="33"/>
      <c r="K19" s="49"/>
      <c r="L19" s="109"/>
      <c r="M19" s="105"/>
      <c r="N19" s="108"/>
    </row>
    <row r="20" spans="2:14" ht="14.25" thickBot="1" thickTop="1">
      <c r="B20" s="18" t="s">
        <v>4</v>
      </c>
      <c r="C20" s="96"/>
      <c r="D20" s="93" t="str">
        <f>IF(C19&gt;C21,B19,IF(C19=C21," ",B21))</f>
        <v> </v>
      </c>
      <c r="E20" s="99"/>
      <c r="G20" s="98"/>
      <c r="H20" s="11"/>
      <c r="I20" s="45"/>
      <c r="L20" s="16" t="s">
        <v>29</v>
      </c>
      <c r="M20" s="26"/>
      <c r="N20" s="94" t="str">
        <f>IF(M18&gt;M22,L18,IF(M18=M22," ",L22))</f>
        <v> </v>
      </c>
    </row>
    <row r="21" spans="1:14" ht="14.25" thickBot="1" thickTop="1">
      <c r="A21" s="7">
        <v>14</v>
      </c>
      <c r="B21" s="91"/>
      <c r="C21" s="97"/>
      <c r="D21" s="28"/>
      <c r="E21" s="100"/>
      <c r="G21" s="98"/>
      <c r="H21" s="11"/>
      <c r="I21" s="45"/>
      <c r="L21" s="110"/>
      <c r="M21" s="106"/>
      <c r="N21" s="111"/>
    </row>
    <row r="22" spans="3:14" ht="14.25" thickBot="1" thickTop="1">
      <c r="C22" s="98"/>
      <c r="D22" s="16" t="s">
        <v>10</v>
      </c>
      <c r="E22" s="101"/>
      <c r="F22" s="93" t="str">
        <f>IF(E20&gt;E24,D20,IF(E20=E24," ",D24))</f>
        <v> </v>
      </c>
      <c r="G22" s="99"/>
      <c r="H22" s="11"/>
      <c r="I22" s="45"/>
      <c r="L22" s="94" t="str">
        <f>IF(N53&gt;=0,N53,"Winner # 29")</f>
        <v> </v>
      </c>
      <c r="M22" s="97"/>
      <c r="N22" s="108"/>
    </row>
    <row r="23" spans="1:14" ht="14.25" thickBot="1" thickTop="1">
      <c r="A23" s="7">
        <v>6</v>
      </c>
      <c r="B23" s="92"/>
      <c r="C23" s="95"/>
      <c r="D23" s="17"/>
      <c r="E23" s="102"/>
      <c r="F23" s="32"/>
      <c r="G23" s="105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96"/>
      <c r="D24" s="94" t="str">
        <f>IF(C23&gt;C25,B23,IF(C23=C25," ",B25))</f>
        <v> </v>
      </c>
      <c r="E24" s="103"/>
      <c r="F24" s="11"/>
      <c r="G24" s="106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91"/>
      <c r="C25" s="97"/>
      <c r="E25" s="104"/>
      <c r="F25" s="11"/>
      <c r="G25" s="106"/>
      <c r="H25" s="11"/>
      <c r="I25" s="45"/>
      <c r="L25" s="11"/>
      <c r="M25" s="50"/>
      <c r="N25" s="11"/>
    </row>
    <row r="26" spans="3:13" ht="14.25" thickBot="1" thickTop="1">
      <c r="C26" s="98"/>
      <c r="E26" s="104"/>
      <c r="F26" s="16" t="s">
        <v>21</v>
      </c>
      <c r="G26" s="101"/>
      <c r="H26" s="94" t="str">
        <f>IF(G22&gt;G30,F22,IF(G22=G30," ",F30))</f>
        <v> </v>
      </c>
      <c r="I26" s="103"/>
      <c r="L26" s="114" t="s">
        <v>125</v>
      </c>
      <c r="M26" s="115"/>
    </row>
    <row r="27" spans="1:7" ht="14.25" thickBot="1" thickTop="1">
      <c r="A27" s="7">
        <v>7</v>
      </c>
      <c r="B27" s="92"/>
      <c r="C27" s="95"/>
      <c r="E27" s="104"/>
      <c r="F27" s="11"/>
      <c r="G27" s="106"/>
    </row>
    <row r="28" spans="2:13" ht="14.25" thickBot="1" thickTop="1">
      <c r="B28" s="18" t="s">
        <v>6</v>
      </c>
      <c r="C28" s="96"/>
      <c r="D28" s="93" t="str">
        <f>IF(C27&gt;C29,B27,IF(C27=C29," ",B29))</f>
        <v> </v>
      </c>
      <c r="E28" s="99"/>
      <c r="F28" s="11"/>
      <c r="G28" s="106"/>
      <c r="L28" s="94" t="str">
        <f>IF(M18&lt;M22,L18,"N/A")</f>
        <v>N/A</v>
      </c>
      <c r="M28" s="107"/>
    </row>
    <row r="29" spans="1:13" ht="14.25" thickBot="1" thickTop="1">
      <c r="A29" s="7">
        <v>10</v>
      </c>
      <c r="B29" s="91"/>
      <c r="C29" s="97"/>
      <c r="D29" s="28"/>
      <c r="E29" s="100"/>
      <c r="F29" s="11"/>
      <c r="G29" s="106"/>
      <c r="L29" s="32"/>
      <c r="M29" s="44"/>
    </row>
    <row r="30" spans="3:14" ht="14.25" thickBot="1" thickTop="1">
      <c r="C30" s="98"/>
      <c r="D30" s="16" t="s">
        <v>11</v>
      </c>
      <c r="E30" s="101"/>
      <c r="F30" s="94" t="str">
        <f>IF(E28&gt;E32,D28,IF(E28=E32," ",D32))</f>
        <v> </v>
      </c>
      <c r="G30" s="103"/>
      <c r="L30" s="16" t="s">
        <v>31</v>
      </c>
      <c r="M30" s="26"/>
      <c r="N30" s="94" t="str">
        <f>IF(M28&gt;M32,L28,IF(M28=M32," ",L32))</f>
        <v> </v>
      </c>
    </row>
    <row r="31" spans="1:14" ht="14.25" thickBot="1" thickTop="1">
      <c r="A31" s="7">
        <v>2</v>
      </c>
      <c r="B31" s="92"/>
      <c r="C31" s="95"/>
      <c r="D31" s="17"/>
      <c r="E31" s="102"/>
      <c r="G31" s="98"/>
      <c r="L31" s="11"/>
      <c r="M31" s="45"/>
      <c r="N31" s="1"/>
    </row>
    <row r="32" spans="2:13" ht="14.25" thickBot="1" thickTop="1">
      <c r="B32" s="18" t="s">
        <v>7</v>
      </c>
      <c r="C32" s="96"/>
      <c r="D32" s="94" t="str">
        <f>IF(C31&gt;C33,B31,IF(C31=C33," ",B33))</f>
        <v> </v>
      </c>
      <c r="E32" s="103"/>
      <c r="G32" s="61"/>
      <c r="L32" s="94" t="str">
        <f>IF(M22&gt;M18,L22,"N/A")</f>
        <v>N/A</v>
      </c>
      <c r="M32" s="97"/>
    </row>
    <row r="33" spans="1:5" ht="14.25" thickBot="1" thickTop="1">
      <c r="A33" s="7">
        <v>15</v>
      </c>
      <c r="B33" s="91" t="s">
        <v>103</v>
      </c>
      <c r="C33" s="97"/>
      <c r="E33" s="104"/>
    </row>
    <row r="34" spans="3:5" ht="13.5" thickTop="1">
      <c r="C34" s="98"/>
      <c r="E34" s="66"/>
    </row>
    <row r="35" ht="12.75">
      <c r="E35" s="66"/>
    </row>
    <row r="36" ht="13.5" thickBot="1">
      <c r="E36" s="66"/>
    </row>
    <row r="37" spans="2:14" s="4" customFormat="1" ht="13.5" thickBot="1">
      <c r="B37" s="114" t="s">
        <v>121</v>
      </c>
      <c r="C37" s="115"/>
      <c r="D37" s="114" t="s">
        <v>126</v>
      </c>
      <c r="E37" s="116"/>
      <c r="F37" s="114" t="s">
        <v>122</v>
      </c>
      <c r="G37" s="115"/>
      <c r="H37" s="114" t="s">
        <v>127</v>
      </c>
      <c r="I37" s="115"/>
      <c r="J37" s="114" t="s">
        <v>123</v>
      </c>
      <c r="K37" s="115"/>
      <c r="L37" s="114" t="s">
        <v>128</v>
      </c>
      <c r="M37" s="115"/>
      <c r="N37" s="85"/>
    </row>
    <row r="38" s="7" customFormat="1" ht="12.75"/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93" t="str">
        <f>IF(G14&gt;G6,F6,IF(G6=G14,"Loser # 21",F14))</f>
        <v>Loser # 21</v>
      </c>
      <c r="I40" s="113"/>
    </row>
    <row r="41" spans="4:9" ht="14.25" thickBot="1" thickTop="1">
      <c r="D41" s="93" t="str">
        <f>IF(E32&gt;E28,D28,IF(E28=E32,"Loser # 12",D32))</f>
        <v>Loser # 12</v>
      </c>
      <c r="E41" s="99"/>
      <c r="G41" s="61"/>
      <c r="H41" s="32"/>
      <c r="I41" s="72"/>
    </row>
    <row r="42" spans="2:11" ht="14.25" thickBot="1" thickTop="1">
      <c r="B42" s="112" t="str">
        <f>IF(C5&gt;C3,B3,IF(C3=C5,"Loser 1/16",B5))</f>
        <v>Loser 1/16</v>
      </c>
      <c r="C42" s="113"/>
      <c r="D42" s="18" t="s">
        <v>16</v>
      </c>
      <c r="E42" s="63"/>
      <c r="F42" s="93" t="str">
        <f>IF(E41&gt;E43,D41,IF(E41=E43," ",D43))</f>
        <v> </v>
      </c>
      <c r="G42" s="99"/>
      <c r="I42" s="69"/>
      <c r="J42" s="93" t="str">
        <f>IF(I40&gt;I45,H40,IF(I40=I45," ",H45))</f>
        <v> </v>
      </c>
      <c r="K42" s="113"/>
    </row>
    <row r="43" spans="2:11" ht="14.25" thickBot="1" thickTop="1">
      <c r="B43" s="18" t="s">
        <v>12</v>
      </c>
      <c r="C43" s="63"/>
      <c r="D43" s="94" t="str">
        <f>IF(C42&gt;C44,B42,IF(C42=C44," ",B44))</f>
        <v> </v>
      </c>
      <c r="E43" s="97"/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91" t="str">
        <f>IF(C9&gt;C7,B7,IF(C7=C9,"Loser 8/9",B9))</f>
        <v>Loser 8/9</v>
      </c>
      <c r="C44" s="97"/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94" t="str">
        <f>IF(G42&gt;G48,F42,IF(G42=G48," ",F48))</f>
        <v> </v>
      </c>
      <c r="I45" s="97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93" t="str">
        <f>IF(E24&gt;E20,D20,IF(E20=E24,"Loser # 11",D24))</f>
        <v>Loser # 11</v>
      </c>
      <c r="E47" s="99"/>
      <c r="F47" s="17"/>
      <c r="G47" s="70"/>
      <c r="I47" s="61"/>
      <c r="J47" s="11"/>
      <c r="K47" s="45"/>
    </row>
    <row r="48" spans="2:13" ht="14.25" thickBot="1" thickTop="1">
      <c r="B48" s="91" t="str">
        <f>IF(C13&gt;C11,B11,IF(C11=C13,"Loser 4/13",B13))</f>
        <v>Loser 4/13</v>
      </c>
      <c r="C48" s="95"/>
      <c r="D48" s="18" t="s">
        <v>17</v>
      </c>
      <c r="E48" s="63"/>
      <c r="F48" s="94" t="str">
        <f>IF(E47&gt;E49,D47,IF(E47=E49," ",D49))</f>
        <v> </v>
      </c>
      <c r="G48" s="103"/>
      <c r="I48" s="61"/>
      <c r="J48" s="16" t="s">
        <v>27</v>
      </c>
      <c r="K48" s="26"/>
      <c r="L48" s="94" t="str">
        <f>IF(K42&gt;K53,J42,IF(K42=K53," ",J53))</f>
        <v> </v>
      </c>
      <c r="M48" s="95"/>
    </row>
    <row r="49" spans="2:13" ht="14.25" thickBot="1" thickTop="1">
      <c r="B49" s="18" t="s">
        <v>13</v>
      </c>
      <c r="C49" s="63"/>
      <c r="D49" s="57" t="str">
        <f>IF(C48&gt;C50,B48,IF(C48=C50," ",B50))</f>
        <v> </v>
      </c>
      <c r="E49" s="52"/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91" t="str">
        <f>IF(C17&gt;C15,B15,IF(C15=C17,"Loser 5/12",B17))</f>
        <v>Loser 5/12</v>
      </c>
      <c r="C50" s="97"/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93" t="str">
        <f>IF(G30&gt;G22,F22,IF(G22=G30,"Loser # 22",F30))</f>
        <v>Loser # 22</v>
      </c>
      <c r="I51" s="113"/>
      <c r="J51" s="11"/>
      <c r="K51" s="45"/>
      <c r="L51" s="11"/>
      <c r="M51" s="73"/>
    </row>
    <row r="52" spans="4:13" ht="14.25" thickBot="1" thickTop="1">
      <c r="D52" s="93" t="str">
        <f>IF(E16&gt;E12,D12,IF(E12=E16,"Loser # 10",D16))</f>
        <v>Loser # 10</v>
      </c>
      <c r="E52" s="99"/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92" t="str">
        <f>IF(C21&gt;C19,B19,IF(C19=C21,"Loser 3/14",B21))</f>
        <v>Loser 3/14</v>
      </c>
      <c r="C53" s="95"/>
      <c r="D53" s="18" t="s">
        <v>18</v>
      </c>
      <c r="E53" s="63"/>
      <c r="F53" s="93" t="str">
        <f>IF(E52&gt;E54,D52,IF(E52=E54," ",D54))</f>
        <v> </v>
      </c>
      <c r="G53" s="99"/>
      <c r="H53" s="11"/>
      <c r="I53" s="69"/>
      <c r="J53" s="94" t="str">
        <f>IF(I51&gt;I56,H51,IF(I51=I56," ",H56))</f>
        <v> </v>
      </c>
      <c r="K53" s="97"/>
      <c r="L53" s="16" t="s">
        <v>28</v>
      </c>
      <c r="M53" s="69"/>
      <c r="N53" s="94" t="str">
        <f>IF(M48&gt;M58,L48,IF(M48=M58," ",L58))</f>
        <v> </v>
      </c>
    </row>
    <row r="54" spans="2:14" ht="14.25" thickBot="1" thickTop="1">
      <c r="B54" s="18" t="s">
        <v>14</v>
      </c>
      <c r="C54" s="63"/>
      <c r="D54" s="94" t="str">
        <f>IF(C53&gt;C55,B53,IF(C53=C55," ",B55))</f>
        <v> </v>
      </c>
      <c r="E54" s="97"/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91" t="str">
        <f>IF(C25&gt;C23,B23,IF(C23=C25,"Loser 6/11",B25))</f>
        <v>Loser 6/11</v>
      </c>
      <c r="C55" s="97"/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94" t="str">
        <f>IF(G53&gt;G59,F53,IF(G53=G59," ",F59))</f>
        <v> </v>
      </c>
      <c r="I56" s="97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93" t="str">
        <f>IF(E8&gt;E4,D4,IF(E4=E8,"Loser # 9",D8))</f>
        <v>Loser # 9</v>
      </c>
      <c r="E58" s="99"/>
      <c r="F58" s="17"/>
      <c r="G58" s="70"/>
      <c r="I58" s="61"/>
      <c r="L58" s="94" t="str">
        <f>IF(I26&gt;I10,H10,IF(I10=I26,"Loser # 27",H26))</f>
        <v>Loser # 27</v>
      </c>
      <c r="M58" s="97"/>
    </row>
    <row r="59" spans="2:7" ht="14.25" thickBot="1" thickTop="1">
      <c r="B59" s="92" t="str">
        <f>IF(C29&gt;C27,B27,IF(C27=C29,"Loser 7/10",B29))</f>
        <v>Loser 7/10</v>
      </c>
      <c r="C59" s="95"/>
      <c r="D59" s="18" t="s">
        <v>19</v>
      </c>
      <c r="E59" s="63"/>
      <c r="F59" s="94" t="str">
        <f>IF(E58&gt;E60,D58,IF(E58=E60," ",D60))</f>
        <v> </v>
      </c>
      <c r="G59" s="103"/>
    </row>
    <row r="60" spans="2:12" ht="14.25" thickBot="1" thickTop="1">
      <c r="B60" s="18" t="s">
        <v>15</v>
      </c>
      <c r="C60" s="63"/>
      <c r="D60" s="94" t="str">
        <f>IF(C59&gt;C61,B59,IF(C59=C61," ",B61))</f>
        <v> </v>
      </c>
      <c r="E60" s="97"/>
      <c r="F60" s="8"/>
      <c r="G60" s="66"/>
      <c r="L60" s="9" t="s">
        <v>30</v>
      </c>
    </row>
    <row r="61" spans="2:7" ht="14.25" thickBot="1" thickTop="1">
      <c r="B61" s="91" t="str">
        <f>IF(C33&gt;C31,B31,IF(C31=C33,"Loser 2/15",B33))</f>
        <v>Loser 2/15</v>
      </c>
      <c r="C61" s="97"/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mergeCells count="12">
    <mergeCell ref="B1:C1"/>
    <mergeCell ref="D1:E1"/>
    <mergeCell ref="F1:G1"/>
    <mergeCell ref="H1:I1"/>
    <mergeCell ref="L16:M16"/>
    <mergeCell ref="L26:M26"/>
    <mergeCell ref="B37:C37"/>
    <mergeCell ref="D37:E37"/>
    <mergeCell ref="F37:G37"/>
    <mergeCell ref="H37:I37"/>
    <mergeCell ref="J37:K37"/>
    <mergeCell ref="L37:M37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38037</v>
      </c>
      <c r="C1" s="19"/>
      <c r="D1" s="5">
        <v>38049</v>
      </c>
      <c r="E1" s="19"/>
      <c r="F1" s="5">
        <v>38056</v>
      </c>
      <c r="G1" s="19"/>
      <c r="H1" s="5">
        <v>38065</v>
      </c>
      <c r="I1" s="19"/>
      <c r="J1" s="6"/>
      <c r="K1" s="48"/>
      <c r="L1" s="5">
        <v>38077</v>
      </c>
      <c r="M1" s="19"/>
      <c r="N1" s="53"/>
    </row>
    <row r="2" ht="12.75">
      <c r="L2" s="5">
        <v>38079</v>
      </c>
    </row>
    <row r="3" spans="1:3" ht="13.5" thickBot="1">
      <c r="A3" s="7">
        <v>1</v>
      </c>
      <c r="B3" s="2" t="s">
        <v>36</v>
      </c>
      <c r="C3" s="20">
        <v>179.5</v>
      </c>
    </row>
    <row r="4" spans="2:5" ht="14.25" thickBot="1" thickTop="1">
      <c r="B4" s="18" t="s">
        <v>0</v>
      </c>
      <c r="C4" s="21"/>
      <c r="D4" s="10" t="str">
        <f>IF(C3&gt;C5,B3,IF(C3=C5," ",B5))</f>
        <v>Ben Woodford</v>
      </c>
      <c r="E4" s="38">
        <v>93.5</v>
      </c>
    </row>
    <row r="5" spans="1:5" ht="14.25" thickBot="1" thickTop="1">
      <c r="A5" s="7">
        <v>16</v>
      </c>
      <c r="B5" s="2" t="s">
        <v>37</v>
      </c>
      <c r="C5" s="22">
        <v>203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Rob Barton</v>
      </c>
      <c r="G6" s="38">
        <v>95</v>
      </c>
      <c r="L6" s="7" t="s">
        <v>33</v>
      </c>
      <c r="N6" s="54" t="str">
        <f>+N29</f>
        <v>Bob Conley</v>
      </c>
    </row>
    <row r="7" spans="1:14" ht="14.25" thickBot="1" thickTop="1">
      <c r="A7" s="7">
        <v>8</v>
      </c>
      <c r="B7" s="3" t="s">
        <v>48</v>
      </c>
      <c r="C7" s="20">
        <v>135</v>
      </c>
      <c r="D7" s="17"/>
      <c r="E7" s="40"/>
      <c r="F7" s="32"/>
      <c r="G7" s="44"/>
      <c r="L7" s="7" t="s">
        <v>34</v>
      </c>
      <c r="N7" s="54" t="str">
        <f>L22</f>
        <v>Rob Barton</v>
      </c>
    </row>
    <row r="8" spans="2:14" ht="14.25" thickBot="1" thickTop="1">
      <c r="B8" s="18" t="s">
        <v>1</v>
      </c>
      <c r="C8" s="21"/>
      <c r="D8" s="29" t="str">
        <f>IF(C7&gt;C9,B7,IF(C7=C9," ",B9))</f>
        <v>Rob Barton</v>
      </c>
      <c r="E8" s="41">
        <v>110.5</v>
      </c>
      <c r="F8" s="11"/>
      <c r="G8" s="45"/>
      <c r="L8" s="7" t="s">
        <v>35</v>
      </c>
      <c r="N8" s="54" t="str">
        <f>IF(N53=L58,L48,L58)</f>
        <v>Dave Cadmus</v>
      </c>
    </row>
    <row r="9" spans="1:7" ht="14.25" thickBot="1" thickTop="1">
      <c r="A9" s="7">
        <v>9</v>
      </c>
      <c r="B9" s="2" t="s">
        <v>47</v>
      </c>
      <c r="C9" s="22">
        <v>136.5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Bob Conley</v>
      </c>
      <c r="I10" s="38">
        <v>185</v>
      </c>
    </row>
    <row r="11" spans="1:9" ht="14.25" thickBot="1" thickTop="1">
      <c r="A11" s="7">
        <v>4</v>
      </c>
      <c r="B11" s="3" t="s">
        <v>41</v>
      </c>
      <c r="C11" s="20">
        <v>205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Bob Conley</v>
      </c>
      <c r="E12" s="38">
        <v>192.5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51</v>
      </c>
      <c r="C13" s="22">
        <v>88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Bob Conley</v>
      </c>
      <c r="G14" s="41">
        <v>128</v>
      </c>
      <c r="H14" s="11"/>
      <c r="I14" s="45"/>
    </row>
    <row r="15" spans="1:9" ht="14.25" thickBot="1" thickTop="1">
      <c r="A15" s="7">
        <v>5</v>
      </c>
      <c r="B15" s="3" t="s">
        <v>45</v>
      </c>
      <c r="C15" s="20">
        <v>193.5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Jon Peterson</v>
      </c>
      <c r="E16" s="41">
        <v>127.5</v>
      </c>
      <c r="H16" s="11"/>
      <c r="I16" s="45"/>
    </row>
    <row r="17" spans="1:9" ht="14.25" thickBot="1" thickTop="1">
      <c r="A17" s="7">
        <v>12</v>
      </c>
      <c r="B17" s="2" t="s">
        <v>42</v>
      </c>
      <c r="C17" s="22">
        <v>147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Bob Conley</v>
      </c>
      <c r="M18" s="51">
        <v>134.5</v>
      </c>
    </row>
    <row r="19" spans="1:13" ht="14.25" thickBot="1" thickTop="1">
      <c r="A19" s="7">
        <v>3</v>
      </c>
      <c r="B19" s="3" t="s">
        <v>43</v>
      </c>
      <c r="C19" s="20">
        <v>76.5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Dave Cadmus</v>
      </c>
      <c r="E20" s="38">
        <v>148.5</v>
      </c>
      <c r="H20" s="11"/>
      <c r="I20" s="45"/>
      <c r="L20" s="16" t="s">
        <v>29</v>
      </c>
      <c r="M20" s="26"/>
      <c r="N20" s="29"/>
    </row>
    <row r="21" spans="1:14" ht="14.25" thickBot="1" thickTop="1">
      <c r="A21" s="7">
        <v>14</v>
      </c>
      <c r="B21" s="2" t="s">
        <v>44</v>
      </c>
      <c r="C21" s="22">
        <v>61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Dave Cadmus</v>
      </c>
      <c r="G22" s="38">
        <v>130.5</v>
      </c>
      <c r="H22" s="11"/>
      <c r="I22" s="45"/>
      <c r="L22" s="29" t="str">
        <f>IF(N53&gt;=0,N53,"Winner # 29")</f>
        <v>Rob Barton</v>
      </c>
      <c r="M22" s="52">
        <v>141.5</v>
      </c>
    </row>
    <row r="23" spans="1:14" ht="14.25" thickBot="1" thickTop="1">
      <c r="A23" s="7">
        <v>6</v>
      </c>
      <c r="B23" s="3" t="s">
        <v>38</v>
      </c>
      <c r="C23" s="20">
        <v>131.5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Paul Koziol</v>
      </c>
      <c r="E24" s="41">
        <v>119.5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40</v>
      </c>
      <c r="C25" s="22">
        <v>79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Dave Cadmus</v>
      </c>
      <c r="I26" s="41">
        <v>148</v>
      </c>
    </row>
    <row r="27" spans="1:13" ht="14.25" thickBot="1" thickTop="1">
      <c r="A27" s="7">
        <v>7</v>
      </c>
      <c r="B27" s="3" t="s">
        <v>50</v>
      </c>
      <c r="C27" s="20">
        <v>141.5</v>
      </c>
      <c r="F27" s="11"/>
      <c r="G27" s="45"/>
      <c r="L27" s="29" t="str">
        <f>IF(M18&lt;M22,L18,"N/A")</f>
        <v>Bob Conley</v>
      </c>
      <c r="M27" s="51">
        <v>205.5</v>
      </c>
    </row>
    <row r="28" spans="2:13" ht="14.25" thickBot="1" thickTop="1">
      <c r="B28" s="18" t="s">
        <v>6</v>
      </c>
      <c r="C28" s="21"/>
      <c r="D28" s="10" t="str">
        <f>IF(C27&gt;C29,B27,IF(C27=C29," ",B29))</f>
        <v>J. Rittenhouse</v>
      </c>
      <c r="E28" s="38">
        <v>175.5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39</v>
      </c>
      <c r="C29" s="22">
        <v>123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Bob Conley</v>
      </c>
    </row>
    <row r="30" spans="4:14" ht="14.25" thickBot="1" thickTop="1">
      <c r="D30" s="16" t="s">
        <v>11</v>
      </c>
      <c r="E30" s="26"/>
      <c r="F30" s="29" t="str">
        <f>IF(E28&gt;E32,D28,IF(E28=E32," ",D32))</f>
        <v>J. Rittenhouse</v>
      </c>
      <c r="G30" s="41">
        <v>77</v>
      </c>
      <c r="L30" s="11"/>
      <c r="M30" s="45"/>
      <c r="N30" s="1"/>
    </row>
    <row r="31" spans="1:13" ht="14.25" thickBot="1" thickTop="1">
      <c r="A31" s="7">
        <v>2</v>
      </c>
      <c r="B31" s="3" t="s">
        <v>49</v>
      </c>
      <c r="C31" s="20">
        <v>121.5</v>
      </c>
      <c r="D31" s="17"/>
      <c r="E31" s="40"/>
      <c r="L31" s="29" t="str">
        <f>IF(M22&gt;M18,L22,"N/A")</f>
        <v>Rob Barton</v>
      </c>
      <c r="M31" s="52">
        <v>167</v>
      </c>
    </row>
    <row r="32" spans="2:14" ht="14.25" thickBot="1" thickTop="1">
      <c r="B32" s="18" t="s">
        <v>7</v>
      </c>
      <c r="C32" s="21"/>
      <c r="D32" s="29" t="str">
        <f>IF(C31&gt;C33,B31,IF(C31=C33," ",B33))</f>
        <v>Rob Warn</v>
      </c>
      <c r="E32" s="41">
        <v>111.5</v>
      </c>
      <c r="L32" s="11"/>
      <c r="M32" s="50"/>
      <c r="N32" s="11"/>
    </row>
    <row r="33" spans="1:3" ht="14.25" thickBot="1" thickTop="1">
      <c r="A33" s="7">
        <v>15</v>
      </c>
      <c r="B33" s="2" t="s">
        <v>46</v>
      </c>
      <c r="C33" s="22">
        <v>125.5</v>
      </c>
    </row>
    <row r="34" ht="13.5" thickTop="1"/>
    <row r="37" spans="2:14" s="4" customFormat="1" ht="12.75">
      <c r="B37" s="5">
        <v>38049</v>
      </c>
      <c r="C37" s="19"/>
      <c r="D37" s="5">
        <v>38053</v>
      </c>
      <c r="E37" s="19"/>
      <c r="F37" s="5">
        <v>38056</v>
      </c>
      <c r="G37" s="19"/>
      <c r="H37" s="5">
        <v>38058</v>
      </c>
      <c r="I37" s="19"/>
      <c r="J37" s="5">
        <v>38065</v>
      </c>
      <c r="K37" s="19"/>
      <c r="L37" s="5">
        <v>38072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Rob Barton</v>
      </c>
      <c r="I40" s="25">
        <v>123</v>
      </c>
    </row>
    <row r="41" spans="4:9" ht="14.25" thickBot="1" thickTop="1">
      <c r="D41" s="14" t="str">
        <f>IF(E32&gt;E28,D28,IF(E28=E32,"Loser # 12",D32))</f>
        <v>Rob Warn</v>
      </c>
      <c r="E41" s="42">
        <v>162.5</v>
      </c>
      <c r="H41" s="32"/>
      <c r="I41" s="44"/>
    </row>
    <row r="42" spans="2:11" ht="14.25" thickBot="1" thickTop="1">
      <c r="B42" s="13" t="str">
        <f>IF(C5&gt;C3,B3,IF(C3=C5,"Loser 1/16",B5))</f>
        <v>Bill Woodford</v>
      </c>
      <c r="C42" s="25">
        <v>101.5</v>
      </c>
      <c r="D42" s="18" t="s">
        <v>16</v>
      </c>
      <c r="E42" s="21"/>
      <c r="F42" s="14" t="str">
        <f>IF(E41&gt;E43,D41,IF(E41=E43," ",D43))</f>
        <v>Rob Warn</v>
      </c>
      <c r="G42" s="42">
        <v>72.5</v>
      </c>
      <c r="I42" s="26"/>
      <c r="J42" s="14" t="str">
        <f>IF(I40&gt;I45,H40,IF(I40=I45," ",H45))</f>
        <v>Rob Barton</v>
      </c>
      <c r="K42" s="25">
        <v>154.5</v>
      </c>
    </row>
    <row r="43" spans="2:11" ht="14.25" thickBot="1" thickTop="1">
      <c r="B43" s="18" t="s">
        <v>12</v>
      </c>
      <c r="C43" s="21"/>
      <c r="D43" s="31" t="str">
        <f>IF(C42&gt;C44,B42,IF(C42=C44," ",B44))</f>
        <v>Tim Coenen</v>
      </c>
      <c r="E43" s="34">
        <v>129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Tim Coenen</v>
      </c>
      <c r="C44" s="34">
        <v>102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M. Lichty</v>
      </c>
      <c r="I45" s="34">
        <v>111.5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Paul Koziol</v>
      </c>
      <c r="E47" s="42">
        <v>85.5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M. Lichty</v>
      </c>
      <c r="C48" s="27">
        <v>145.5</v>
      </c>
      <c r="D48" s="18" t="s">
        <v>17</v>
      </c>
      <c r="E48" s="36"/>
      <c r="F48" s="31" t="str">
        <f>IF(E47&gt;E49,D47,IF(E47=E49," ",D49))</f>
        <v>M. Lichty</v>
      </c>
      <c r="G48" s="47">
        <v>119</v>
      </c>
      <c r="J48" s="16" t="s">
        <v>27</v>
      </c>
      <c r="K48" s="26"/>
      <c r="L48" s="31" t="str">
        <f>IF(K42&gt;K53,J42,IF(K42=K53," ",J53))</f>
        <v>Rob Barton</v>
      </c>
      <c r="M48" s="27">
        <v>155.5</v>
      </c>
    </row>
    <row r="49" spans="2:13" ht="14.25" thickBot="1" thickTop="1">
      <c r="B49" s="18" t="s">
        <v>13</v>
      </c>
      <c r="C49" s="21"/>
      <c r="D49" s="31" t="str">
        <f>IF(C48&gt;C50,B48,IF(C48=C50," ",B50))</f>
        <v>M. Lichty</v>
      </c>
      <c r="E49" s="34">
        <v>103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Hyrum Hunt</v>
      </c>
      <c r="C50" s="34">
        <v>130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J. Rittenhouse</v>
      </c>
      <c r="I51" s="25">
        <v>151.5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Jon Peterson</v>
      </c>
      <c r="E52" s="42">
        <v>132.5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Joel Griswold</v>
      </c>
      <c r="C53" s="27">
        <v>139.5</v>
      </c>
      <c r="D53" s="18" t="s">
        <v>18</v>
      </c>
      <c r="E53" s="36"/>
      <c r="F53" s="14" t="str">
        <f>IF(E52&gt;E54,D52,IF(E52=E54," ",D54))</f>
        <v>Jon Peterson</v>
      </c>
      <c r="G53" s="42">
        <v>179.5</v>
      </c>
      <c r="H53" s="11"/>
      <c r="I53" s="26"/>
      <c r="J53" s="31" t="str">
        <f>IF(I51&gt;I56,H51,IF(I51=I56," ",H56))</f>
        <v>Jon Peterson</v>
      </c>
      <c r="K53" s="34">
        <v>67</v>
      </c>
      <c r="L53" s="16" t="s">
        <v>28</v>
      </c>
      <c r="M53" s="26"/>
      <c r="N53" s="31" t="str">
        <f>IF(M48&gt;M58,L48,IF(M48=M58," ",L58))</f>
        <v>Rob Barton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Joel Griswold</v>
      </c>
      <c r="E54" s="34">
        <v>125.5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Pete Furrer</v>
      </c>
      <c r="C55" s="34">
        <v>87.5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Jon Peterson</v>
      </c>
      <c r="I56" s="34">
        <v>185.5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Ben Woodford</v>
      </c>
      <c r="E58" s="42">
        <v>87</v>
      </c>
      <c r="F58" s="17"/>
      <c r="G58" s="40"/>
      <c r="L58" s="31" t="str">
        <f>IF(I26&gt;I10,H10,IF(I10=I26,"Loser # 27",H26))</f>
        <v>Dave Cadmus</v>
      </c>
      <c r="M58" s="34">
        <v>128</v>
      </c>
    </row>
    <row r="59" spans="2:7" ht="14.25" thickBot="1" thickTop="1">
      <c r="B59" s="15" t="str">
        <f>IF(C29&gt;C27,B27,IF(C27=C29,"Loser 7/10",B29))</f>
        <v>Ray Berdie</v>
      </c>
      <c r="C59" s="27">
        <v>159</v>
      </c>
      <c r="D59" s="18" t="s">
        <v>19</v>
      </c>
      <c r="E59" s="36"/>
      <c r="F59" s="31" t="str">
        <f>IF(E58&gt;E60,D58,IF(E58=E60," ",D60))</f>
        <v>Ray Berdie</v>
      </c>
      <c r="G59" s="47">
        <v>140</v>
      </c>
    </row>
    <row r="60" spans="2:12" ht="14.25" thickBot="1" thickTop="1">
      <c r="B60" s="18" t="s">
        <v>15</v>
      </c>
      <c r="C60" s="21"/>
      <c r="D60" s="31" t="str">
        <f>IF(C59&gt;C61,B59,IF(C59=C61," ",B61))</f>
        <v>Ray Berdie</v>
      </c>
      <c r="E60" s="34">
        <v>115.5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J. Bigham</v>
      </c>
      <c r="C61" s="34">
        <v>87.5</v>
      </c>
      <c r="E61" s="43"/>
    </row>
    <row r="62" ht="13.5" thickTop="1"/>
  </sheetData>
  <sheetProtection/>
  <printOptions horizontalCentered="1"/>
  <pageMargins left="0.25" right="0.25" top="0.6" bottom="0.5" header="0.25" footer="0.5"/>
  <pageSetup fitToHeight="1" fitToWidth="1" horizontalDpi="600" verticalDpi="600" orientation="portrait" scale="81" r:id="rId1"/>
  <headerFooter alignWithMargins="0">
    <oddHeader>&amp;C&amp;"Wide Latin,Bold"&amp;14 2003 Winter Tournament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37946</v>
      </c>
      <c r="C1" s="19"/>
      <c r="D1" s="5">
        <v>37953</v>
      </c>
      <c r="E1" s="19"/>
      <c r="F1" s="5">
        <v>37960</v>
      </c>
      <c r="G1" s="19"/>
      <c r="H1" s="5">
        <v>37972</v>
      </c>
      <c r="I1" s="19"/>
      <c r="J1" s="6"/>
      <c r="K1" s="48"/>
      <c r="L1" s="5">
        <v>37978</v>
      </c>
      <c r="M1" s="19"/>
      <c r="N1" s="53"/>
    </row>
    <row r="2" ht="12.75">
      <c r="L2" s="5">
        <v>37981</v>
      </c>
    </row>
    <row r="3" spans="1:3" ht="13.5" thickBot="1">
      <c r="A3" s="7">
        <v>1</v>
      </c>
      <c r="B3" s="2" t="s">
        <v>49</v>
      </c>
      <c r="C3" s="20">
        <v>157</v>
      </c>
    </row>
    <row r="4" spans="2:5" ht="14.25" thickBot="1" thickTop="1">
      <c r="B4" s="18" t="s">
        <v>0</v>
      </c>
      <c r="C4" s="21"/>
      <c r="D4" s="10" t="str">
        <f>IF(C3&gt;C5,B3,IF(C3=C5," ",B5))</f>
        <v>J. Bigham</v>
      </c>
      <c r="E4" s="38">
        <v>116.5</v>
      </c>
    </row>
    <row r="5" spans="1:5" ht="14.25" thickBot="1" thickTop="1">
      <c r="A5" s="7">
        <v>16</v>
      </c>
      <c r="B5" s="2" t="s">
        <v>50</v>
      </c>
      <c r="C5" s="22">
        <v>105.5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Pete Furrer</v>
      </c>
      <c r="G6" s="38">
        <v>135.5</v>
      </c>
      <c r="L6" s="7" t="s">
        <v>33</v>
      </c>
      <c r="N6" s="54" t="str">
        <f>N29</f>
        <v>Bill Woodford</v>
      </c>
    </row>
    <row r="7" spans="1:14" ht="14.25" thickBot="1" thickTop="1">
      <c r="A7" s="7">
        <v>8</v>
      </c>
      <c r="B7" s="3" t="s">
        <v>39</v>
      </c>
      <c r="C7" s="20">
        <v>103</v>
      </c>
      <c r="D7" s="17"/>
      <c r="E7" s="40"/>
      <c r="F7" s="32"/>
      <c r="G7" s="44"/>
      <c r="L7" s="7" t="s">
        <v>34</v>
      </c>
      <c r="N7" s="54" t="str">
        <f>IF(N6=L27,L31,IF(L31=N6,L27," "))</f>
        <v>Dave Cadmus</v>
      </c>
    </row>
    <row r="8" spans="2:14" ht="14.25" thickBot="1" thickTop="1">
      <c r="B8" s="18" t="s">
        <v>1</v>
      </c>
      <c r="C8" s="21"/>
      <c r="D8" s="29" t="str">
        <f>IF(C7&gt;C9,B7,IF(C7=C9," ",B9))</f>
        <v>Pete Furrer</v>
      </c>
      <c r="E8" s="41">
        <v>155</v>
      </c>
      <c r="F8" s="11"/>
      <c r="G8" s="45"/>
      <c r="L8" s="7" t="s">
        <v>35</v>
      </c>
      <c r="N8" s="54" t="str">
        <f>IF(N53=L58,L48,L58)</f>
        <v>J. Bigham</v>
      </c>
    </row>
    <row r="9" spans="1:7" ht="14.25" thickBot="1" thickTop="1">
      <c r="A9" s="7">
        <v>9</v>
      </c>
      <c r="B9" s="2" t="s">
        <v>40</v>
      </c>
      <c r="C9" s="22">
        <v>121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Bill Woodford</v>
      </c>
      <c r="I10" s="38">
        <v>130</v>
      </c>
    </row>
    <row r="11" spans="1:9" ht="14.25" thickBot="1" thickTop="1">
      <c r="A11" s="7">
        <v>4</v>
      </c>
      <c r="B11" s="3" t="s">
        <v>41</v>
      </c>
      <c r="C11" s="20">
        <v>173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Bob Conley</v>
      </c>
      <c r="E12" s="38">
        <v>131.5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42</v>
      </c>
      <c r="C13" s="22">
        <v>139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Bill Woodford</v>
      </c>
      <c r="G14" s="41">
        <v>177</v>
      </c>
      <c r="H14" s="11"/>
      <c r="I14" s="45"/>
    </row>
    <row r="15" spans="1:9" ht="14.25" thickBot="1" thickTop="1">
      <c r="A15" s="7">
        <v>5</v>
      </c>
      <c r="B15" s="3" t="s">
        <v>36</v>
      </c>
      <c r="C15" s="20">
        <v>163.5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Bill Woodford</v>
      </c>
      <c r="E16" s="41">
        <v>180</v>
      </c>
      <c r="H16" s="11"/>
      <c r="I16" s="45"/>
    </row>
    <row r="17" spans="1:9" ht="14.25" thickBot="1" thickTop="1">
      <c r="A17" s="7">
        <v>12</v>
      </c>
      <c r="B17" s="2" t="s">
        <v>37</v>
      </c>
      <c r="C17" s="22">
        <v>129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Bill Woodford</v>
      </c>
      <c r="M18" s="51">
        <v>177</v>
      </c>
    </row>
    <row r="19" spans="1:13" ht="14.25" thickBot="1" thickTop="1">
      <c r="A19" s="7">
        <v>3</v>
      </c>
      <c r="B19" s="3" t="s">
        <v>43</v>
      </c>
      <c r="C19" s="20">
        <v>155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Dave Cadmus</v>
      </c>
      <c r="E20" s="38">
        <v>186</v>
      </c>
      <c r="H20" s="11"/>
      <c r="I20" s="45"/>
      <c r="L20" s="16" t="s">
        <v>29</v>
      </c>
      <c r="M20" s="26"/>
      <c r="N20" s="29" t="str">
        <f>IF(M18&gt;M22,L18,IF(M18=M22," ",L22))</f>
        <v>Dave Cadmus</v>
      </c>
    </row>
    <row r="21" spans="1:14" ht="14.25" thickBot="1" thickTop="1">
      <c r="A21" s="7">
        <v>14</v>
      </c>
      <c r="B21" s="2" t="s">
        <v>44</v>
      </c>
      <c r="C21" s="22">
        <v>117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Dave Cadmus</v>
      </c>
      <c r="G22" s="38">
        <v>143</v>
      </c>
      <c r="H22" s="11"/>
      <c r="I22" s="45"/>
      <c r="L22" s="29" t="str">
        <f>IF(N53&gt;=0,N53,"Winner # 29")</f>
        <v>Dave Cadmus</v>
      </c>
      <c r="M22" s="52">
        <v>200.5</v>
      </c>
    </row>
    <row r="23" spans="1:14" ht="14.25" thickBot="1" thickTop="1">
      <c r="A23" s="7">
        <v>6</v>
      </c>
      <c r="B23" s="3" t="s">
        <v>45</v>
      </c>
      <c r="C23" s="20">
        <v>120.5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Jon Peterson</v>
      </c>
      <c r="E24" s="41">
        <v>171.5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46</v>
      </c>
      <c r="C25" s="22">
        <v>113.5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Dave Cadmus</v>
      </c>
      <c r="I26" s="41">
        <v>109</v>
      </c>
    </row>
    <row r="27" spans="1:13" ht="14.25" thickBot="1" thickTop="1">
      <c r="A27" s="7">
        <v>7</v>
      </c>
      <c r="B27" s="3" t="s">
        <v>38</v>
      </c>
      <c r="C27" s="20">
        <v>117.5</v>
      </c>
      <c r="F27" s="11"/>
      <c r="G27" s="45"/>
      <c r="L27" s="29" t="str">
        <f>IF(M18&lt;M22,L18,"N/A")</f>
        <v>Bill Woodford</v>
      </c>
      <c r="M27" s="51">
        <v>218</v>
      </c>
    </row>
    <row r="28" spans="2:13" ht="14.25" thickBot="1" thickTop="1">
      <c r="B28" s="18" t="s">
        <v>6</v>
      </c>
      <c r="C28" s="21"/>
      <c r="D28" s="10" t="str">
        <f>IF(C27&gt;C29,B27,IF(C27=C29," ",B29))</f>
        <v>Rob Barton</v>
      </c>
      <c r="E28" s="38">
        <v>141.5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47</v>
      </c>
      <c r="C29" s="22">
        <v>153.5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Bill Woodford</v>
      </c>
    </row>
    <row r="30" spans="4:14" ht="14.25" thickBot="1" thickTop="1">
      <c r="D30" s="16" t="s">
        <v>11</v>
      </c>
      <c r="E30" s="26"/>
      <c r="F30" s="29" t="str">
        <f>IF(E28&gt;E32,D28,IF(E28=E32," ",D32))</f>
        <v>Rob Barton</v>
      </c>
      <c r="G30" s="41">
        <v>102.5</v>
      </c>
      <c r="L30" s="11"/>
      <c r="M30" s="45"/>
      <c r="N30" s="1"/>
    </row>
    <row r="31" spans="1:13" ht="14.25" thickBot="1" thickTop="1">
      <c r="A31" s="7">
        <v>2</v>
      </c>
      <c r="B31" s="3" t="s">
        <v>48</v>
      </c>
      <c r="C31" s="20">
        <v>168</v>
      </c>
      <c r="D31" s="17"/>
      <c r="E31" s="40"/>
      <c r="L31" s="29" t="str">
        <f>IF(M22&gt;M18,L22,"N/A")</f>
        <v>Dave Cadmus</v>
      </c>
      <c r="M31" s="52">
        <v>158</v>
      </c>
    </row>
    <row r="32" spans="2:14" ht="14.25" thickBot="1" thickTop="1">
      <c r="B32" s="18" t="s">
        <v>7</v>
      </c>
      <c r="C32" s="21"/>
      <c r="D32" s="29" t="str">
        <f>IF(C31&gt;C33,B31,IF(C31=C33," ",B33))</f>
        <v>Tim Coenen</v>
      </c>
      <c r="E32" s="41">
        <v>132.5</v>
      </c>
      <c r="L32" s="11"/>
      <c r="M32" s="50"/>
      <c r="N32" s="11"/>
    </row>
    <row r="33" spans="1:3" ht="14.25" thickBot="1" thickTop="1">
      <c r="A33" s="7">
        <v>15</v>
      </c>
      <c r="B33" s="2" t="s">
        <v>51</v>
      </c>
      <c r="C33" s="22">
        <v>117.5</v>
      </c>
    </row>
    <row r="34" ht="13.5" thickTop="1"/>
    <row r="37" spans="2:14" s="4" customFormat="1" ht="12.75">
      <c r="B37" s="5">
        <v>37953</v>
      </c>
      <c r="C37" s="19"/>
      <c r="D37" s="5">
        <v>37958</v>
      </c>
      <c r="E37" s="19"/>
      <c r="F37" s="5">
        <v>37960</v>
      </c>
      <c r="G37" s="19"/>
      <c r="H37" s="5">
        <v>37967</v>
      </c>
      <c r="I37" s="19"/>
      <c r="J37" s="5">
        <v>37972</v>
      </c>
      <c r="K37" s="19"/>
      <c r="L37" s="5">
        <v>37974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Pete Furrer</v>
      </c>
      <c r="I40" s="25">
        <v>147</v>
      </c>
    </row>
    <row r="41" spans="4:9" ht="14.25" thickBot="1" thickTop="1">
      <c r="D41" s="14" t="str">
        <f>IF(E32&gt;E28,D28,IF(E28=E32,"Loser # 12",D32))</f>
        <v>Tim Coenen</v>
      </c>
      <c r="E41" s="42">
        <v>159.5</v>
      </c>
      <c r="H41" s="32"/>
      <c r="I41" s="44"/>
    </row>
    <row r="42" spans="2:11" ht="14.25" thickBot="1" thickTop="1">
      <c r="B42" s="13" t="str">
        <f>IF(C5&gt;C3,B3,IF(C3=C5,"Loser 1/16",B5))</f>
        <v>J. Rittenhouse</v>
      </c>
      <c r="C42" s="25">
        <v>108</v>
      </c>
      <c r="D42" s="18" t="s">
        <v>16</v>
      </c>
      <c r="E42" s="21"/>
      <c r="F42" s="14" t="str">
        <f>IF(E41&gt;E43,D41,IF(E41=E43," ",D43))</f>
        <v>Ray Berdie</v>
      </c>
      <c r="G42" s="42">
        <v>162.5</v>
      </c>
      <c r="I42" s="26"/>
      <c r="J42" s="14" t="str">
        <f>IF(I40&gt;I45,H40,IF(I40=I45," ",H45))</f>
        <v>Jon Peterson</v>
      </c>
      <c r="K42" s="25">
        <v>97</v>
      </c>
    </row>
    <row r="43" spans="2:11" ht="14.25" thickBot="1" thickTop="1">
      <c r="B43" s="18" t="s">
        <v>12</v>
      </c>
      <c r="C43" s="21"/>
      <c r="D43" s="31" t="str">
        <f>IF(C42&gt;C44,B42,IF(C42=C44," ",B44))</f>
        <v>Ray Berdie</v>
      </c>
      <c r="E43" s="34">
        <v>162.5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Ray Berdie</v>
      </c>
      <c r="C44" s="34">
        <v>133.5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Jon Peterson</v>
      </c>
      <c r="I45" s="34">
        <v>175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Jon Peterson</v>
      </c>
      <c r="E47" s="42">
        <v>130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Hyrum Hunt</v>
      </c>
      <c r="C48" s="27">
        <v>92.5</v>
      </c>
      <c r="D48" s="18" t="s">
        <v>17</v>
      </c>
      <c r="E48" s="36"/>
      <c r="F48" s="31" t="str">
        <f>IF(E47&gt;E49,D47,IF(E47=E49," ",D49))</f>
        <v>Jon Peterson</v>
      </c>
      <c r="G48" s="47">
        <v>165</v>
      </c>
      <c r="J48" s="16" t="s">
        <v>27</v>
      </c>
      <c r="K48" s="26"/>
      <c r="L48" s="31" t="str">
        <f>IF(K42&gt;K53,J42,IF(K42=K53," ",J53))</f>
        <v>J. Bigham</v>
      </c>
      <c r="M48" s="27">
        <v>92</v>
      </c>
    </row>
    <row r="49" spans="2:13" ht="14.25" thickBot="1" thickTop="1">
      <c r="B49" s="18" t="s">
        <v>13</v>
      </c>
      <c r="C49" s="21"/>
      <c r="D49" s="31" t="str">
        <f>IF(C48&gt;C50,B48,IF(C48=C50," ",B50))</f>
        <v>Ben Woodford</v>
      </c>
      <c r="E49" s="34">
        <v>81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Ben Woodford</v>
      </c>
      <c r="C50" s="34">
        <v>117.5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Rob Barton</v>
      </c>
      <c r="I51" s="25">
        <v>137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Bob Conley</v>
      </c>
      <c r="E52" s="42">
        <v>79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Joel Griswold</v>
      </c>
      <c r="C53" s="27">
        <v>133.5</v>
      </c>
      <c r="D53" s="18" t="s">
        <v>18</v>
      </c>
      <c r="E53" s="36"/>
      <c r="F53" s="14" t="str">
        <f>IF(E52&gt;E54,D52,IF(E52=E54," ",D54))</f>
        <v>Joel Griswold</v>
      </c>
      <c r="G53" s="42">
        <v>148</v>
      </c>
      <c r="H53" s="11"/>
      <c r="I53" s="26"/>
      <c r="J53" s="31" t="str">
        <f>IF(I51&gt;I56,H51,IF(I51=I56," ",H56))</f>
        <v>J. Bigham</v>
      </c>
      <c r="K53" s="34">
        <v>138</v>
      </c>
      <c r="L53" s="16" t="s">
        <v>28</v>
      </c>
      <c r="M53" s="26"/>
      <c r="N53" s="31" t="str">
        <f>IF(M48&gt;M58,L48,IF(M48=M58," ",L58))</f>
        <v>Dave Cadmus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Joel Griswold</v>
      </c>
      <c r="E54" s="34">
        <v>163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Rob Warn</v>
      </c>
      <c r="C55" s="34">
        <v>104.5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J. Bigham</v>
      </c>
      <c r="I56" s="34">
        <v>161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J. Bigham</v>
      </c>
      <c r="E58" s="42">
        <v>166.5</v>
      </c>
      <c r="F58" s="17"/>
      <c r="G58" s="40"/>
      <c r="L58" s="31" t="str">
        <f>IF(I26&gt;I10,H10,IF(I10=I26,"Loser # 27",H26))</f>
        <v>Dave Cadmus</v>
      </c>
      <c r="M58" s="34">
        <v>182.5</v>
      </c>
    </row>
    <row r="59" spans="2:7" ht="14.25" thickBot="1" thickTop="1">
      <c r="B59" s="15" t="str">
        <f>IF(C29&gt;C27,B27,IF(C27=C29,"Loser 7/10",B29))</f>
        <v>Paul Koziol</v>
      </c>
      <c r="C59" s="27">
        <v>123.5</v>
      </c>
      <c r="D59" s="18" t="s">
        <v>19</v>
      </c>
      <c r="E59" s="36"/>
      <c r="F59" s="31" t="str">
        <f>IF(E58&gt;E60,D58,IF(E58=E60," ",D60))</f>
        <v>J. Bigham</v>
      </c>
      <c r="G59" s="47">
        <v>174.5</v>
      </c>
    </row>
    <row r="60" spans="2:12" ht="14.25" thickBot="1" thickTop="1">
      <c r="B60" s="18" t="s">
        <v>15</v>
      </c>
      <c r="C60" s="21"/>
      <c r="D60" s="31" t="str">
        <f>IF(C59&gt;C61,B59,IF(C59=C61," ",B61))</f>
        <v>M. Lichty</v>
      </c>
      <c r="E60" s="34">
        <v>151.5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M. Lichty</v>
      </c>
      <c r="C61" s="34">
        <v>169.5</v>
      </c>
      <c r="E61" s="43"/>
    </row>
    <row r="62" ht="13.5" thickTop="1"/>
  </sheetData>
  <sheetProtection/>
  <printOptions horizontalCentered="1"/>
  <pageMargins left="0.25" right="0.25" top="0.6" bottom="0.5" header="0.25" footer="0.5"/>
  <pageSetup fitToHeight="1" fitToWidth="1" horizontalDpi="600" verticalDpi="600" orientation="portrait" scale="84" r:id="rId1"/>
  <headerFooter alignWithMargins="0">
    <oddHeader>&amp;C&amp;"Wide Latin,Bold"&amp;14 2002 Fall Tournament</oddHeader>
  </headerFooter>
  <colBreaks count="1" manualBreakCount="1">
    <brk id="1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37663</v>
      </c>
      <c r="C1" s="19"/>
      <c r="D1" s="5">
        <v>37666</v>
      </c>
      <c r="E1" s="19"/>
      <c r="F1" s="5">
        <v>37680</v>
      </c>
      <c r="G1" s="19"/>
      <c r="H1" s="5">
        <v>37694</v>
      </c>
      <c r="I1" s="19"/>
      <c r="J1" s="6"/>
      <c r="K1" s="48"/>
      <c r="L1" s="5">
        <v>37706</v>
      </c>
      <c r="M1" s="19"/>
      <c r="N1" s="53"/>
    </row>
    <row r="2" spans="12:13" ht="12.75">
      <c r="L2" s="5">
        <v>37708</v>
      </c>
      <c r="M2" s="23" t="s">
        <v>52</v>
      </c>
    </row>
    <row r="3" spans="1:3" ht="13.5" thickBot="1">
      <c r="A3" s="7">
        <v>1</v>
      </c>
      <c r="B3" s="2" t="s">
        <v>49</v>
      </c>
      <c r="C3" s="20">
        <v>151.5</v>
      </c>
    </row>
    <row r="4" spans="2:5" ht="14.25" thickBot="1" thickTop="1">
      <c r="B4" s="18" t="s">
        <v>0</v>
      </c>
      <c r="C4" s="21"/>
      <c r="D4" s="10" t="str">
        <f>IF(C3&gt;C5,B3,IF(C3=C5," ",B5))</f>
        <v>Saumil Mehta</v>
      </c>
      <c r="E4" s="38">
        <v>141.5</v>
      </c>
    </row>
    <row r="5" spans="1:5" ht="14.25" thickBot="1" thickTop="1">
      <c r="A5" s="7">
        <v>16</v>
      </c>
      <c r="B5" s="2" t="s">
        <v>63</v>
      </c>
      <c r="C5" s="22">
        <v>172.5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Dave Cadmus</v>
      </c>
      <c r="G6" s="38">
        <v>139.5</v>
      </c>
      <c r="L6" s="7" t="s">
        <v>33</v>
      </c>
      <c r="N6" s="54" t="str">
        <f>N20</f>
        <v>M. Lichty</v>
      </c>
    </row>
    <row r="7" spans="1:14" ht="14.25" thickBot="1" thickTop="1">
      <c r="A7" s="7">
        <v>8</v>
      </c>
      <c r="B7" s="3" t="s">
        <v>43</v>
      </c>
      <c r="C7" s="20">
        <v>158</v>
      </c>
      <c r="D7" s="17"/>
      <c r="E7" s="40"/>
      <c r="F7" s="32"/>
      <c r="G7" s="44"/>
      <c r="L7" s="7" t="s">
        <v>34</v>
      </c>
      <c r="N7" s="54" t="str">
        <f>L22</f>
        <v>Bill Woodford</v>
      </c>
    </row>
    <row r="8" spans="2:14" ht="14.25" thickBot="1" thickTop="1">
      <c r="B8" s="18" t="s">
        <v>1</v>
      </c>
      <c r="C8" s="21"/>
      <c r="D8" s="29" t="str">
        <f>IF(C7&gt;C9,B7,IF(C7=C9," ",B9))</f>
        <v>Dave Cadmus</v>
      </c>
      <c r="E8" s="41">
        <v>160.5</v>
      </c>
      <c r="F8" s="11"/>
      <c r="G8" s="45"/>
      <c r="L8" s="7" t="s">
        <v>35</v>
      </c>
      <c r="N8" s="54" t="str">
        <f>IF(N53=L58,L48,L58)</f>
        <v>Dave Cadmus</v>
      </c>
    </row>
    <row r="9" spans="1:7" ht="14.25" thickBot="1" thickTop="1">
      <c r="A9" s="7">
        <v>9</v>
      </c>
      <c r="B9" s="2" t="s">
        <v>40</v>
      </c>
      <c r="C9" s="22">
        <v>133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Dave Cadmus</v>
      </c>
      <c r="I10" s="38">
        <v>126.5</v>
      </c>
    </row>
    <row r="11" spans="1:9" ht="14.25" thickBot="1" thickTop="1">
      <c r="A11" s="7">
        <v>4</v>
      </c>
      <c r="B11" s="3" t="s">
        <v>50</v>
      </c>
      <c r="C11" s="20">
        <v>137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Cameron Boyd</v>
      </c>
      <c r="E12" s="38">
        <v>172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54</v>
      </c>
      <c r="C13" s="22">
        <v>140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Bill Woodford</v>
      </c>
      <c r="G14" s="41">
        <v>105.5</v>
      </c>
      <c r="H14" s="11"/>
      <c r="I14" s="45"/>
    </row>
    <row r="15" spans="1:9" ht="14.25" thickBot="1" thickTop="1">
      <c r="A15" s="7">
        <v>5</v>
      </c>
      <c r="B15" s="3" t="s">
        <v>36</v>
      </c>
      <c r="C15" s="20">
        <v>197.5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Bill Woodford</v>
      </c>
      <c r="E16" s="41">
        <v>195.5</v>
      </c>
      <c r="H16" s="11"/>
      <c r="I16" s="45"/>
    </row>
    <row r="17" spans="1:9" ht="14.25" thickBot="1" thickTop="1">
      <c r="A17" s="7">
        <v>12</v>
      </c>
      <c r="B17" s="2" t="s">
        <v>64</v>
      </c>
      <c r="C17" s="22">
        <v>165.5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M. Lichty</v>
      </c>
      <c r="M18" s="51">
        <v>159.5</v>
      </c>
    </row>
    <row r="19" spans="1:13" ht="14.25" thickBot="1" thickTop="1">
      <c r="A19" s="7">
        <v>3</v>
      </c>
      <c r="B19" s="3" t="s">
        <v>51</v>
      </c>
      <c r="C19" s="20">
        <v>182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M. Lichty</v>
      </c>
      <c r="E20" s="38">
        <v>177.5</v>
      </c>
      <c r="H20" s="11"/>
      <c r="I20" s="45"/>
      <c r="L20" s="16" t="s">
        <v>29</v>
      </c>
      <c r="M20" s="26"/>
      <c r="N20" s="29" t="str">
        <f>IF(M18&gt;M22,L18,IF(M18=M22," ",L22))</f>
        <v>M. Lichty</v>
      </c>
    </row>
    <row r="21" spans="1:14" ht="14.25" thickBot="1" thickTop="1">
      <c r="A21" s="7">
        <v>14</v>
      </c>
      <c r="B21" s="2" t="s">
        <v>45</v>
      </c>
      <c r="C21" s="22">
        <v>134.5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M. Lichty</v>
      </c>
      <c r="G22" s="38">
        <v>202.5</v>
      </c>
      <c r="H22" s="11"/>
      <c r="I22" s="45"/>
      <c r="L22" s="29" t="str">
        <f>IF(N53&gt;=0,N53,"Winner # 29")</f>
        <v>Bill Woodford</v>
      </c>
      <c r="M22" s="52">
        <v>152.5</v>
      </c>
    </row>
    <row r="23" spans="1:14" ht="14.25" thickBot="1" thickTop="1">
      <c r="A23" s="7">
        <v>6</v>
      </c>
      <c r="B23" s="3" t="s">
        <v>47</v>
      </c>
      <c r="C23" s="20">
        <v>132.5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Hyrum Hunt</v>
      </c>
      <c r="E24" s="41">
        <v>144.5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42</v>
      </c>
      <c r="C25" s="22">
        <v>199.5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M. Lichty</v>
      </c>
      <c r="I26" s="41">
        <v>149</v>
      </c>
    </row>
    <row r="27" spans="1:13" ht="14.25" thickBot="1" thickTop="1">
      <c r="A27" s="7">
        <v>7</v>
      </c>
      <c r="B27" s="3" t="s">
        <v>41</v>
      </c>
      <c r="C27" s="20">
        <v>146</v>
      </c>
      <c r="F27" s="11"/>
      <c r="G27" s="45"/>
      <c r="L27" s="29" t="str">
        <f>IF(M18&lt;M22,L18,"N/A")</f>
        <v>N/A</v>
      </c>
      <c r="M27" s="51"/>
    </row>
    <row r="28" spans="2:13" ht="14.25" thickBot="1" thickTop="1">
      <c r="B28" s="18" t="s">
        <v>6</v>
      </c>
      <c r="C28" s="21"/>
      <c r="D28" s="10" t="str">
        <f>IF(C27&gt;C29,B27,IF(C27=C29," ",B29))</f>
        <v>Tom Garry</v>
      </c>
      <c r="E28" s="38">
        <v>194.5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65</v>
      </c>
      <c r="C29" s="22">
        <v>151.5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 </v>
      </c>
    </row>
    <row r="30" spans="4:14" ht="14.25" thickBot="1" thickTop="1">
      <c r="D30" s="16" t="s">
        <v>11</v>
      </c>
      <c r="E30" s="26"/>
      <c r="F30" s="29" t="str">
        <f>IF(E28&gt;E32,D28,IF(E28=E32," ",D32))</f>
        <v>Tom Garry</v>
      </c>
      <c r="G30" s="41">
        <v>129.5</v>
      </c>
      <c r="L30" s="11"/>
      <c r="M30" s="45"/>
      <c r="N30" s="1"/>
    </row>
    <row r="31" spans="1:13" ht="14.25" thickBot="1" thickTop="1">
      <c r="A31" s="7">
        <v>2</v>
      </c>
      <c r="B31" s="3" t="s">
        <v>44</v>
      </c>
      <c r="C31" s="20">
        <v>203</v>
      </c>
      <c r="D31" s="17"/>
      <c r="E31" s="40"/>
      <c r="L31" s="29" t="str">
        <f>IF(M22&gt;M18,L22,"N/A")</f>
        <v>N/A</v>
      </c>
      <c r="M31" s="52"/>
    </row>
    <row r="32" spans="2:14" ht="14.25" thickBot="1" thickTop="1">
      <c r="B32" s="18" t="s">
        <v>7</v>
      </c>
      <c r="C32" s="21"/>
      <c r="D32" s="29" t="str">
        <f>IF(C31&gt;C33,B31,IF(C31=C33," ",B33))</f>
        <v>Joel Griswold</v>
      </c>
      <c r="E32" s="41">
        <v>137</v>
      </c>
      <c r="L32" s="11"/>
      <c r="M32" s="50"/>
      <c r="N32" s="11"/>
    </row>
    <row r="33" spans="1:3" ht="14.25" thickBot="1" thickTop="1">
      <c r="A33" s="7">
        <v>15</v>
      </c>
      <c r="B33" s="2" t="s">
        <v>37</v>
      </c>
      <c r="C33" s="22">
        <v>86</v>
      </c>
    </row>
    <row r="34" ht="13.5" thickTop="1"/>
    <row r="37" spans="2:14" s="4" customFormat="1" ht="12.75">
      <c r="B37" s="5">
        <v>37666</v>
      </c>
      <c r="C37" s="19"/>
      <c r="D37" s="5">
        <v>37673</v>
      </c>
      <c r="E37" s="19"/>
      <c r="F37" s="5">
        <v>37680</v>
      </c>
      <c r="G37" s="19"/>
      <c r="H37" s="5">
        <v>37685</v>
      </c>
      <c r="I37" s="19"/>
      <c r="J37" s="5">
        <v>37694</v>
      </c>
      <c r="K37" s="19"/>
      <c r="L37" s="5">
        <v>37701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Bill Woodford</v>
      </c>
      <c r="I40" s="25">
        <v>177</v>
      </c>
    </row>
    <row r="41" spans="4:9" ht="14.25" thickBot="1" thickTop="1">
      <c r="D41" s="14" t="str">
        <f>IF(E32&gt;E28,D28,IF(E28=E32,"Loser # 12",D32))</f>
        <v>Joel Griswold</v>
      </c>
      <c r="E41" s="42">
        <v>123.5</v>
      </c>
      <c r="H41" s="32"/>
      <c r="I41" s="44"/>
    </row>
    <row r="42" spans="2:11" ht="14.25" thickBot="1" thickTop="1">
      <c r="B42" s="13" t="str">
        <f>IF(C5&gt;C3,B3,IF(C3=C5,"Loser 1/16",B5))</f>
        <v>J. Bigham</v>
      </c>
      <c r="C42" s="25">
        <v>140.5</v>
      </c>
      <c r="D42" s="18" t="s">
        <v>16</v>
      </c>
      <c r="E42" s="21"/>
      <c r="F42" s="14" t="str">
        <f>IF(E41&gt;E43,D41,IF(E41=E43," ",D43))</f>
        <v>Joel Griswold</v>
      </c>
      <c r="G42" s="42">
        <v>114</v>
      </c>
      <c r="I42" s="26"/>
      <c r="J42" s="14" t="str">
        <f>IF(I40&gt;I45,H40,IF(I40=I45," ",H45))</f>
        <v>Bill Woodford</v>
      </c>
      <c r="K42" s="25">
        <v>146</v>
      </c>
    </row>
    <row r="43" spans="2:11" ht="14.25" thickBot="1" thickTop="1">
      <c r="B43" s="18" t="s">
        <v>12</v>
      </c>
      <c r="C43" s="21"/>
      <c r="D43" s="31" t="str">
        <f>IF(C42&gt;C44,B42,IF(C42=C44," ",B44))</f>
        <v>Pete Furrer</v>
      </c>
      <c r="E43" s="34">
        <v>48.5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Pete Furrer</v>
      </c>
      <c r="C44" s="34">
        <v>169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J. Rittenhouse</v>
      </c>
      <c r="I45" s="34">
        <v>132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Hyrum Hunt</v>
      </c>
      <c r="E47" s="42">
        <v>135.5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J. Rittenhouse</v>
      </c>
      <c r="C48" s="27">
        <v>148</v>
      </c>
      <c r="D48" s="18" t="s">
        <v>17</v>
      </c>
      <c r="E48" s="36"/>
      <c r="F48" s="31" t="str">
        <f>IF(E47&gt;E49,D47,IF(E47=E49," ",D49))</f>
        <v>J. Rittenhouse</v>
      </c>
      <c r="G48" s="47">
        <v>160.5</v>
      </c>
      <c r="J48" s="16" t="s">
        <v>27</v>
      </c>
      <c r="K48" s="26"/>
      <c r="L48" s="31" t="str">
        <f>IF(K42&gt;K53,J42,IF(K42=K53," ",J53))</f>
        <v>Bill Woodford</v>
      </c>
      <c r="M48" s="27">
        <v>152</v>
      </c>
    </row>
    <row r="49" spans="2:13" ht="14.25" thickBot="1" thickTop="1">
      <c r="B49" s="18" t="s">
        <v>13</v>
      </c>
      <c r="C49" s="21"/>
      <c r="D49" s="31" t="str">
        <f>IF(C48&gt;C50,B48,IF(C48=C50," ",B50))</f>
        <v>J. Rittenhouse</v>
      </c>
      <c r="E49" s="34">
        <v>218.5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Mike Mergens</v>
      </c>
      <c r="C50" s="34">
        <v>136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Tom Garry</v>
      </c>
      <c r="I51" s="25">
        <v>181.5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Cameron Boyd</v>
      </c>
      <c r="E52" s="42">
        <v>98.5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Jon Peterson</v>
      </c>
      <c r="C53" s="27">
        <v>166</v>
      </c>
      <c r="D53" s="18" t="s">
        <v>18</v>
      </c>
      <c r="E53" s="36"/>
      <c r="F53" s="14" t="str">
        <f>IF(E52&gt;E54,D52,IF(E52=E54," ",D54))</f>
        <v>Rob Barton</v>
      </c>
      <c r="G53" s="42">
        <v>123</v>
      </c>
      <c r="H53" s="11"/>
      <c r="I53" s="26"/>
      <c r="J53" s="31" t="str">
        <f>IF(I51&gt;I56,H51,IF(I51=I56," ",H56))</f>
        <v>Tom Garry</v>
      </c>
      <c r="K53" s="34">
        <v>82</v>
      </c>
      <c r="L53" s="16" t="s">
        <v>28</v>
      </c>
      <c r="M53" s="26"/>
      <c r="N53" s="31" t="str">
        <f>IF(M48&gt;M58,L48,IF(M48=M58," ",L58))</f>
        <v>Bill Woodford</v>
      </c>
    </row>
    <row r="54" spans="2:14" ht="14.25" thickBot="1" thickTop="1">
      <c r="B54" s="18" t="s">
        <v>14</v>
      </c>
      <c r="C54" s="21"/>
      <c r="D54" s="31" t="str">
        <f>IF(C53&gt;C55,B53,IF(C53=C55," ",B55))</f>
        <v>Rob Barton</v>
      </c>
      <c r="E54" s="34">
        <v>119.5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Rob Barton</v>
      </c>
      <c r="C55" s="34">
        <v>172.5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Saumil Mehta</v>
      </c>
      <c r="I56" s="34">
        <v>79.5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Saumil Mehta</v>
      </c>
      <c r="E58" s="42">
        <v>146.5</v>
      </c>
      <c r="F58" s="17"/>
      <c r="G58" s="40"/>
      <c r="L58" s="31" t="str">
        <f>IF(I26&gt;I10,H10,IF(I10=I26,"Loser # 27",H26))</f>
        <v>Dave Cadmus</v>
      </c>
      <c r="M58" s="34">
        <v>118.5</v>
      </c>
    </row>
    <row r="59" spans="2:7" ht="14.25" thickBot="1" thickTop="1">
      <c r="B59" s="15" t="str">
        <f>IF(C29&gt;C27,B27,IF(C27=C29,"Loser 7/10",B29))</f>
        <v>Bob Conley</v>
      </c>
      <c r="C59" s="27">
        <v>158.5</v>
      </c>
      <c r="D59" s="18" t="s">
        <v>19</v>
      </c>
      <c r="E59" s="36"/>
      <c r="F59" s="31" t="str">
        <f>IF(E58&gt;E60,D58,IF(E58=E60," ",D60))</f>
        <v>Saumil Mehta</v>
      </c>
      <c r="G59" s="47">
        <v>145.5</v>
      </c>
    </row>
    <row r="60" spans="2:12" ht="14.25" thickBot="1" thickTop="1">
      <c r="B60" s="18" t="s">
        <v>15</v>
      </c>
      <c r="C60" s="21"/>
      <c r="D60" s="31" t="str">
        <f>IF(C59&gt;C61,B59,IF(C59=C61," ",B61))</f>
        <v>Bob Conley</v>
      </c>
      <c r="E60" s="34">
        <v>89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Ben Woodford</v>
      </c>
      <c r="C61" s="34">
        <v>141.5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23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37569</v>
      </c>
      <c r="C1" s="19"/>
      <c r="D1" s="5">
        <v>37575</v>
      </c>
      <c r="E1" s="19"/>
      <c r="F1" s="5">
        <v>37587</v>
      </c>
      <c r="G1" s="19"/>
      <c r="H1" s="5">
        <v>37594</v>
      </c>
      <c r="I1" s="19"/>
      <c r="J1" s="6"/>
      <c r="K1" s="48"/>
      <c r="L1" s="5">
        <v>37608</v>
      </c>
      <c r="M1" s="19"/>
      <c r="N1" s="53"/>
    </row>
    <row r="2" spans="12:13" ht="12.75">
      <c r="L2" s="5">
        <v>37610</v>
      </c>
      <c r="M2" s="23" t="s">
        <v>52</v>
      </c>
    </row>
    <row r="3" spans="1:3" ht="13.5" thickBot="1">
      <c r="A3" s="7">
        <v>1</v>
      </c>
      <c r="B3" s="2" t="s">
        <v>44</v>
      </c>
      <c r="C3" s="20">
        <v>147</v>
      </c>
    </row>
    <row r="4" spans="2:5" ht="14.25" thickBot="1" thickTop="1">
      <c r="B4" s="18" t="s">
        <v>0</v>
      </c>
      <c r="C4" s="21"/>
      <c r="D4" s="10" t="str">
        <f>IF(C3&gt;C5,B3,IF(C3=C5," ",B5))</f>
        <v>Mike Mergens</v>
      </c>
      <c r="E4" s="38">
        <v>161</v>
      </c>
    </row>
    <row r="5" spans="1:5" ht="14.25" thickBot="1" thickTop="1">
      <c r="A5" s="7">
        <v>16</v>
      </c>
      <c r="B5" s="2" t="s">
        <v>64</v>
      </c>
      <c r="C5" s="22">
        <v>160.5</v>
      </c>
      <c r="D5" s="28"/>
      <c r="E5" s="39"/>
    </row>
    <row r="6" spans="4:14" ht="14.25" thickBot="1" thickTop="1">
      <c r="D6" s="16" t="s">
        <v>8</v>
      </c>
      <c r="E6" s="26"/>
      <c r="F6" s="10" t="str">
        <f>IF(E4&gt;E8,D4,IF(E4=E8," ",D8))</f>
        <v>Mike Mergens</v>
      </c>
      <c r="G6" s="38">
        <v>182.5</v>
      </c>
      <c r="L6" s="7" t="s">
        <v>33</v>
      </c>
      <c r="N6" s="54" t="str">
        <f>N29</f>
        <v>J. Bigham</v>
      </c>
    </row>
    <row r="7" spans="1:14" ht="14.25" thickBot="1" thickTop="1">
      <c r="A7" s="7">
        <v>8</v>
      </c>
      <c r="B7" s="3" t="s">
        <v>65</v>
      </c>
      <c r="C7" s="20">
        <v>112.5</v>
      </c>
      <c r="D7" s="17"/>
      <c r="E7" s="40"/>
      <c r="F7" s="32"/>
      <c r="G7" s="44"/>
      <c r="L7" s="7" t="s">
        <v>34</v>
      </c>
      <c r="N7" s="54" t="str">
        <f>IF(N6=L27,L31,IF(L31=N6,L27," "))</f>
        <v>J. Rittenhouse</v>
      </c>
    </row>
    <row r="8" spans="2:14" ht="14.25" thickBot="1" thickTop="1">
      <c r="B8" s="18" t="s">
        <v>1</v>
      </c>
      <c r="C8" s="21"/>
      <c r="D8" s="29" t="str">
        <f>IF(C7&gt;C9,B7,IF(C7=C9," ",B9))</f>
        <v>Tom Garry</v>
      </c>
      <c r="E8" s="41">
        <v>110.5</v>
      </c>
      <c r="F8" s="11"/>
      <c r="G8" s="45"/>
      <c r="L8" s="7" t="s">
        <v>35</v>
      </c>
      <c r="N8" s="54" t="str">
        <f>IF(N53=L58,L48,L58)</f>
        <v>Dave Cadmus</v>
      </c>
    </row>
    <row r="9" spans="1:7" ht="14.25" thickBot="1" thickTop="1">
      <c r="A9" s="7">
        <v>9</v>
      </c>
      <c r="B9" s="2" t="s">
        <v>36</v>
      </c>
      <c r="C9" s="22">
        <v>108</v>
      </c>
      <c r="F9" s="11"/>
      <c r="G9" s="45"/>
    </row>
    <row r="10" spans="6:9" ht="14.25" thickBot="1" thickTop="1">
      <c r="F10" s="16" t="s">
        <v>20</v>
      </c>
      <c r="G10" s="26"/>
      <c r="H10" s="10" t="str">
        <f>IF(G6&gt;G14,F6,IF(G6=G14," ",F14))</f>
        <v>J. Rittenhouse</v>
      </c>
      <c r="I10" s="38">
        <v>204</v>
      </c>
    </row>
    <row r="11" spans="1:9" ht="14.25" thickBot="1" thickTop="1">
      <c r="A11" s="7">
        <v>4</v>
      </c>
      <c r="B11" s="3" t="s">
        <v>49</v>
      </c>
      <c r="C11" s="20">
        <v>188</v>
      </c>
      <c r="F11" s="11"/>
      <c r="G11" s="45"/>
      <c r="H11" s="32"/>
      <c r="I11" s="44"/>
    </row>
    <row r="12" spans="2:9" ht="14.25" thickBot="1" thickTop="1">
      <c r="B12" s="18" t="s">
        <v>2</v>
      </c>
      <c r="C12" s="21"/>
      <c r="D12" s="10" t="str">
        <f>IF(C11&gt;C13,B11,IF(C11=C13," ",B13))</f>
        <v>J. Bigham</v>
      </c>
      <c r="E12" s="38">
        <v>149</v>
      </c>
      <c r="F12" s="11"/>
      <c r="G12" s="45"/>
      <c r="H12" s="11"/>
      <c r="I12" s="45"/>
    </row>
    <row r="13" spans="1:9" ht="14.25" thickBot="1" thickTop="1">
      <c r="A13" s="7">
        <v>13</v>
      </c>
      <c r="B13" s="2" t="s">
        <v>37</v>
      </c>
      <c r="C13" s="22">
        <v>115</v>
      </c>
      <c r="D13" s="28"/>
      <c r="E13" s="39"/>
      <c r="F13" s="11"/>
      <c r="G13" s="45"/>
      <c r="H13" s="11"/>
      <c r="I13" s="45"/>
    </row>
    <row r="14" spans="4:9" ht="14.25" thickBot="1" thickTop="1">
      <c r="D14" s="16" t="s">
        <v>9</v>
      </c>
      <c r="E14" s="26"/>
      <c r="F14" s="29" t="str">
        <f>IF(E12&gt;E16,D12,IF(E12=E16," ",D16))</f>
        <v>J. Rittenhouse</v>
      </c>
      <c r="G14" s="41">
        <v>195.5</v>
      </c>
      <c r="H14" s="11"/>
      <c r="I14" s="45"/>
    </row>
    <row r="15" spans="1:9" ht="14.25" thickBot="1" thickTop="1">
      <c r="A15" s="7">
        <v>5</v>
      </c>
      <c r="B15" s="3" t="s">
        <v>51</v>
      </c>
      <c r="C15" s="20">
        <v>66</v>
      </c>
      <c r="D15" s="17"/>
      <c r="E15" s="40"/>
      <c r="H15" s="11"/>
      <c r="I15" s="45"/>
    </row>
    <row r="16" spans="2:9" ht="14.25" thickBot="1" thickTop="1">
      <c r="B16" s="18" t="s">
        <v>3</v>
      </c>
      <c r="C16" s="21"/>
      <c r="D16" s="29" t="str">
        <f>IF(C15&gt;C17,B15,IF(C15=C17," ",B17))</f>
        <v>J. Rittenhouse</v>
      </c>
      <c r="E16" s="41">
        <v>176</v>
      </c>
      <c r="H16" s="11"/>
      <c r="I16" s="45"/>
    </row>
    <row r="17" spans="1:9" ht="14.25" thickBot="1" thickTop="1">
      <c r="A17" s="7">
        <v>12</v>
      </c>
      <c r="B17" s="2" t="s">
        <v>50</v>
      </c>
      <c r="C17" s="22">
        <v>169</v>
      </c>
      <c r="H17" s="11"/>
      <c r="I17" s="45"/>
    </row>
    <row r="18" spans="8:13" ht="14.25" thickBot="1" thickTop="1">
      <c r="H18" s="16" t="s">
        <v>26</v>
      </c>
      <c r="I18" s="26"/>
      <c r="L18" s="29" t="str">
        <f>IF(I10&gt;I26,H10,IF(I10=I26," ",H26))</f>
        <v>J. Rittenhouse</v>
      </c>
      <c r="M18" s="51">
        <v>141.5</v>
      </c>
    </row>
    <row r="19" spans="1:13" ht="14.25" thickBot="1" thickTop="1">
      <c r="A19" s="7">
        <v>3</v>
      </c>
      <c r="B19" s="3" t="s">
        <v>54</v>
      </c>
      <c r="C19" s="20">
        <v>162.5</v>
      </c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21"/>
      <c r="D20" s="10" t="str">
        <f>IF(C19&gt;C21,B19,IF(C19=C21," ",B21))</f>
        <v>Cameron Boyd</v>
      </c>
      <c r="E20" s="38">
        <v>140.5</v>
      </c>
      <c r="H20" s="11"/>
      <c r="I20" s="45"/>
      <c r="L20" s="16" t="s">
        <v>29</v>
      </c>
      <c r="M20" s="26"/>
      <c r="N20" s="29" t="str">
        <f>IF(M18&gt;M22,L18,IF(M18=M22," ",L22))</f>
        <v>J. Bigham</v>
      </c>
    </row>
    <row r="21" spans="1:14" ht="14.25" thickBot="1" thickTop="1">
      <c r="A21" s="7">
        <v>14</v>
      </c>
      <c r="B21" s="2" t="s">
        <v>45</v>
      </c>
      <c r="C21" s="22">
        <v>110</v>
      </c>
      <c r="D21" s="28"/>
      <c r="E21" s="39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26"/>
      <c r="F22" s="10" t="str">
        <f>IF(E20&gt;E24,D20,IF(E20=E24," ",D24))</f>
        <v>Cameron Boyd</v>
      </c>
      <c r="G22" s="38">
        <v>116</v>
      </c>
      <c r="H22" s="11"/>
      <c r="I22" s="45"/>
      <c r="L22" s="29" t="str">
        <f>IF(N53&gt;=0,N53,"Winner # 29")</f>
        <v>J. Bigham</v>
      </c>
      <c r="M22" s="52">
        <v>174.5</v>
      </c>
    </row>
    <row r="23" spans="1:14" ht="14.25" thickBot="1" thickTop="1">
      <c r="A23" s="7">
        <v>6</v>
      </c>
      <c r="B23" s="3" t="s">
        <v>47</v>
      </c>
      <c r="C23" s="20">
        <v>129.5</v>
      </c>
      <c r="D23" s="17"/>
      <c r="E23" s="40"/>
      <c r="F23" s="32"/>
      <c r="G23" s="44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21"/>
      <c r="D24" s="29" t="str">
        <f>IF(C23&gt;C25,B23,IF(C23=C25," ",B25))</f>
        <v>Pete Furrer</v>
      </c>
      <c r="E24" s="41">
        <v>130</v>
      </c>
      <c r="F24" s="11"/>
      <c r="G24" s="45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2" t="s">
        <v>40</v>
      </c>
      <c r="C25" s="22">
        <v>136</v>
      </c>
      <c r="F25" s="11"/>
      <c r="G25" s="45"/>
      <c r="H25" s="11"/>
      <c r="I25" s="45"/>
      <c r="L25" s="11"/>
      <c r="M25" s="50"/>
      <c r="N25" s="11"/>
    </row>
    <row r="26" spans="6:9" ht="14.25" thickBot="1" thickTop="1">
      <c r="F26" s="16" t="s">
        <v>21</v>
      </c>
      <c r="G26" s="26"/>
      <c r="H26" s="29" t="str">
        <f>IF(G22&gt;G30,F22,IF(G22=G30," ",F30))</f>
        <v>Dave Cadmus</v>
      </c>
      <c r="I26" s="41">
        <v>131.5</v>
      </c>
    </row>
    <row r="27" spans="1:13" ht="14.25" thickBot="1" thickTop="1">
      <c r="A27" s="7">
        <v>7</v>
      </c>
      <c r="B27" s="3" t="s">
        <v>41</v>
      </c>
      <c r="C27" s="20">
        <v>109.5</v>
      </c>
      <c r="F27" s="11"/>
      <c r="G27" s="45"/>
      <c r="L27" s="29" t="str">
        <f>IF(M18&lt;M22,L18,"N/A")</f>
        <v>J. Rittenhouse</v>
      </c>
      <c r="M27" s="51">
        <v>140</v>
      </c>
    </row>
    <row r="28" spans="2:13" ht="14.25" thickBot="1" thickTop="1">
      <c r="B28" s="18" t="s">
        <v>6</v>
      </c>
      <c r="C28" s="21"/>
      <c r="D28" s="10" t="str">
        <f>IF(C27&gt;C29,B27,IF(C27=C29," ",B29))</f>
        <v>Dave Cadmus</v>
      </c>
      <c r="E28" s="38">
        <v>138.5</v>
      </c>
      <c r="F28" s="11"/>
      <c r="G28" s="45"/>
      <c r="L28" s="32"/>
      <c r="M28" s="44"/>
    </row>
    <row r="29" spans="1:14" ht="14.25" thickBot="1" thickTop="1">
      <c r="A29" s="7">
        <v>10</v>
      </c>
      <c r="B29" s="2" t="s">
        <v>43</v>
      </c>
      <c r="C29" s="22">
        <v>143.5</v>
      </c>
      <c r="D29" s="28"/>
      <c r="E29" s="39"/>
      <c r="F29" s="11"/>
      <c r="G29" s="45"/>
      <c r="L29" s="16" t="s">
        <v>31</v>
      </c>
      <c r="M29" s="26"/>
      <c r="N29" s="29" t="str">
        <f>IF(M27&gt;M31,L27,IF(M27=M31," ",L31))</f>
        <v>J. Bigham</v>
      </c>
    </row>
    <row r="30" spans="4:14" ht="14.25" thickBot="1" thickTop="1">
      <c r="D30" s="16" t="s">
        <v>11</v>
      </c>
      <c r="E30" s="26"/>
      <c r="F30" s="29" t="str">
        <f>IF(E28&gt;E32,D28,IF(E28=E32," ",D32))</f>
        <v>Dave Cadmus</v>
      </c>
      <c r="G30" s="41">
        <v>127.5</v>
      </c>
      <c r="L30" s="11"/>
      <c r="M30" s="45"/>
      <c r="N30" s="1"/>
    </row>
    <row r="31" spans="1:13" ht="14.25" thickBot="1" thickTop="1">
      <c r="A31" s="7">
        <v>2</v>
      </c>
      <c r="B31" s="3" t="s">
        <v>42</v>
      </c>
      <c r="C31" s="20">
        <v>124</v>
      </c>
      <c r="D31" s="17"/>
      <c r="E31" s="40"/>
      <c r="L31" s="29" t="str">
        <f>IF(M22&gt;M18,L22,"N/A")</f>
        <v>J. Bigham</v>
      </c>
      <c r="M31" s="52">
        <v>236</v>
      </c>
    </row>
    <row r="32" spans="2:14" ht="14.25" thickBot="1" thickTop="1">
      <c r="B32" s="18" t="s">
        <v>7</v>
      </c>
      <c r="C32" s="21"/>
      <c r="D32" s="29" t="str">
        <f>IF(C31&gt;C33,B31,IF(C31=C33," ",B33))</f>
        <v>Hyrum Hunt</v>
      </c>
      <c r="E32" s="41">
        <v>116.5</v>
      </c>
      <c r="L32" s="11"/>
      <c r="M32" s="50"/>
      <c r="N32" s="11"/>
    </row>
    <row r="33" spans="1:3" ht="14.25" thickBot="1" thickTop="1">
      <c r="A33" s="7">
        <v>15</v>
      </c>
      <c r="B33" s="2" t="s">
        <v>63</v>
      </c>
      <c r="C33" s="22">
        <v>85</v>
      </c>
    </row>
    <row r="34" ht="13.5" thickTop="1"/>
    <row r="37" spans="2:14" s="4" customFormat="1" ht="12.75">
      <c r="B37" s="5">
        <v>37575</v>
      </c>
      <c r="C37" s="19"/>
      <c r="D37" s="5">
        <v>37582</v>
      </c>
      <c r="E37" s="19"/>
      <c r="F37" s="5">
        <v>37587</v>
      </c>
      <c r="G37" s="19"/>
      <c r="H37" s="5">
        <v>37589</v>
      </c>
      <c r="I37" s="19"/>
      <c r="J37" s="5">
        <v>37594</v>
      </c>
      <c r="K37" s="19"/>
      <c r="L37" s="5">
        <v>37603</v>
      </c>
      <c r="M37" s="19"/>
      <c r="N37" s="53"/>
    </row>
    <row r="38" spans="2:13" s="7" customFormat="1" ht="12.75">
      <c r="B38" s="12"/>
      <c r="C38" s="24"/>
      <c r="D38" s="12"/>
      <c r="E38" s="24"/>
      <c r="G38" s="46"/>
      <c r="I38" s="46"/>
      <c r="K38" s="46"/>
      <c r="M38" s="46"/>
    </row>
    <row r="39" spans="2:13" s="7" customFormat="1" ht="12.75">
      <c r="B39" s="12"/>
      <c r="C39" s="24"/>
      <c r="D39" s="12"/>
      <c r="E39" s="24"/>
      <c r="G39" s="46"/>
      <c r="I39" s="46"/>
      <c r="K39" s="46"/>
      <c r="M39" s="46"/>
    </row>
    <row r="40" spans="8:9" ht="13.5" thickBot="1">
      <c r="H40" s="14" t="str">
        <f>IF(G14&gt;G6,F6,IF(G6=G14,"Loser # 21",F14))</f>
        <v>Mike Mergens</v>
      </c>
      <c r="I40" s="25">
        <v>142</v>
      </c>
    </row>
    <row r="41" spans="4:9" ht="14.25" thickBot="1" thickTop="1">
      <c r="D41" s="14" t="str">
        <f>IF(E32&gt;E28,D28,IF(E28=E32,"Loser # 12",D32))</f>
        <v>Hyrum Hunt</v>
      </c>
      <c r="E41" s="42">
        <v>100.5</v>
      </c>
      <c r="H41" s="32"/>
      <c r="I41" s="44"/>
    </row>
    <row r="42" spans="2:11" ht="14.25" thickBot="1" thickTop="1">
      <c r="B42" s="13" t="str">
        <f>IF(C5&gt;C3,B3,IF(C3=C5,"Loser 1/16",B5))</f>
        <v>Joel Griswold</v>
      </c>
      <c r="C42" s="25">
        <v>143.5</v>
      </c>
      <c r="D42" s="18" t="s">
        <v>16</v>
      </c>
      <c r="E42" s="21"/>
      <c r="F42" s="14" t="str">
        <f>IF(E41&gt;E43,D41,IF(E41=E43," ",D43))</f>
        <v>Hyrum Hunt</v>
      </c>
      <c r="G42" s="42">
        <v>174</v>
      </c>
      <c r="I42" s="26"/>
      <c r="J42" s="14" t="str">
        <f>IF(I40&gt;I45,H40,IF(I40=I45," ",H45))</f>
        <v>Mike Mergens</v>
      </c>
      <c r="K42" s="25">
        <v>137.5</v>
      </c>
    </row>
    <row r="43" spans="2:11" ht="14.25" thickBot="1" thickTop="1">
      <c r="B43" s="18" t="s">
        <v>12</v>
      </c>
      <c r="C43" s="21"/>
      <c r="D43" s="31" t="str">
        <f>IF(C42&gt;C44,B42,IF(C42=C44," ",B44))</f>
        <v>Joel Griswold</v>
      </c>
      <c r="E43" s="34">
        <v>81</v>
      </c>
      <c r="F43" s="28"/>
      <c r="G43" s="39"/>
      <c r="H43" s="16" t="s">
        <v>24</v>
      </c>
      <c r="I43" s="45"/>
      <c r="J43" s="32"/>
      <c r="K43" s="44"/>
    </row>
    <row r="44" spans="2:11" ht="14.25" thickBot="1" thickTop="1">
      <c r="B44" s="30" t="str">
        <f>IF(C9&gt;C7,B7,IF(C7=C9,"Loser 8/9",B9))</f>
        <v>Bill Woodford</v>
      </c>
      <c r="C44" s="34">
        <v>46.5</v>
      </c>
      <c r="E44" s="43"/>
      <c r="F44" s="17"/>
      <c r="G44" s="40"/>
      <c r="H44" s="11"/>
      <c r="I44" s="45"/>
      <c r="J44" s="11"/>
      <c r="K44" s="45"/>
    </row>
    <row r="45" spans="5:11" ht="14.25" thickBot="1" thickTop="1">
      <c r="E45" s="43"/>
      <c r="F45" s="16" t="s">
        <v>22</v>
      </c>
      <c r="G45" s="26"/>
      <c r="H45" s="31" t="str">
        <f>IF(G42&gt;G48,F42,IF(G42=G48," ",F48))</f>
        <v>Hyrum Hunt</v>
      </c>
      <c r="I45" s="34">
        <v>138</v>
      </c>
      <c r="J45" s="11"/>
      <c r="K45" s="45"/>
    </row>
    <row r="46" spans="5:11" ht="13.5" thickTop="1">
      <c r="E46" s="43"/>
      <c r="F46" s="17"/>
      <c r="G46" s="40"/>
      <c r="J46" s="11"/>
      <c r="K46" s="45"/>
    </row>
    <row r="47" spans="4:11" ht="13.5" thickBot="1">
      <c r="D47" s="14" t="str">
        <f>IF(E24&gt;E20,D20,IF(E20=E24,"Loser # 11",D24))</f>
        <v>Pete Furrer</v>
      </c>
      <c r="E47" s="42">
        <v>156.5</v>
      </c>
      <c r="F47" s="17"/>
      <c r="G47" s="40"/>
      <c r="J47" s="11"/>
      <c r="K47" s="45"/>
    </row>
    <row r="48" spans="2:13" ht="14.25" thickBot="1" thickTop="1">
      <c r="B48" s="30" t="str">
        <f>IF(C13&gt;C11,B11,IF(C11=C13,"Loser 4/13",B13))</f>
        <v>Ben Woodford</v>
      </c>
      <c r="C48" s="27">
        <v>92.5</v>
      </c>
      <c r="D48" s="18" t="s">
        <v>17</v>
      </c>
      <c r="E48" s="36"/>
      <c r="F48" s="31" t="str">
        <f>IF(E47&gt;E49,D47,IF(E47=E49," ",D49))</f>
        <v>M. Lichty</v>
      </c>
      <c r="G48" s="47">
        <v>114.5</v>
      </c>
      <c r="J48" s="16" t="s">
        <v>27</v>
      </c>
      <c r="K48" s="26"/>
      <c r="L48" s="31" t="str">
        <f>IF(K42&gt;K53,J42,IF(K42=K53," ",J53))</f>
        <v>J. Bigham</v>
      </c>
      <c r="M48" s="27">
        <v>147.5</v>
      </c>
    </row>
    <row r="49" spans="2:13" ht="14.25" thickBot="1" thickTop="1">
      <c r="B49" s="18" t="s">
        <v>13</v>
      </c>
      <c r="C49" s="21"/>
      <c r="D49" s="31" t="str">
        <f>IF(C48&gt;C50,B48,IF(C48=C50," ",B50))</f>
        <v>M. Lichty</v>
      </c>
      <c r="E49" s="34">
        <v>208.5</v>
      </c>
      <c r="F49" s="8"/>
      <c r="G49" s="37"/>
      <c r="J49" s="11"/>
      <c r="K49" s="45"/>
      <c r="L49" s="32"/>
      <c r="M49" s="44"/>
    </row>
    <row r="50" spans="2:13" ht="14.25" thickBot="1" thickTop="1">
      <c r="B50" s="30" t="str">
        <f>IF(C17&gt;C15,B15,IF(C15=C17,"Loser 5/12",B17))</f>
        <v>M. Lichty</v>
      </c>
      <c r="C50" s="34">
        <v>123.5</v>
      </c>
      <c r="E50" s="43"/>
      <c r="F50" s="8"/>
      <c r="G50" s="37"/>
      <c r="J50" s="11"/>
      <c r="K50" s="45"/>
      <c r="L50" s="11"/>
      <c r="M50" s="45"/>
    </row>
    <row r="51" spans="3:13" ht="14.25" thickBot="1" thickTop="1">
      <c r="C51" s="35"/>
      <c r="E51" s="43"/>
      <c r="F51" s="8"/>
      <c r="G51" s="37"/>
      <c r="H51" s="14" t="str">
        <f>IF(G30&gt;G22,F22,IF(G22=G30,"Loser # 22",F30))</f>
        <v>Cameron Boyd</v>
      </c>
      <c r="I51" s="25">
        <v>88</v>
      </c>
      <c r="J51" s="11"/>
      <c r="K51" s="45"/>
      <c r="L51" s="11"/>
      <c r="M51" s="45"/>
    </row>
    <row r="52" spans="4:13" ht="14.25" thickBot="1" thickTop="1">
      <c r="D52" s="14" t="str">
        <f>IF(E16&gt;E12,D12,IF(E12=E16,"Loser # 10",D16))</f>
        <v>J. Bigham</v>
      </c>
      <c r="E52" s="42">
        <v>196.5</v>
      </c>
      <c r="F52" s="8"/>
      <c r="G52" s="37"/>
      <c r="H52" s="32"/>
      <c r="I52" s="44"/>
      <c r="J52" s="11"/>
      <c r="K52" s="45"/>
      <c r="L52" s="11"/>
      <c r="M52" s="45"/>
    </row>
    <row r="53" spans="2:14" ht="14.25" thickBot="1" thickTop="1">
      <c r="B53" s="15" t="str">
        <f>IF(C21&gt;C19,B19,IF(C19=C21,"Loser 3/14",B21))</f>
        <v>Jon Peterson</v>
      </c>
      <c r="C53" s="27">
        <v>143.5</v>
      </c>
      <c r="D53" s="18" t="s">
        <v>18</v>
      </c>
      <c r="E53" s="36"/>
      <c r="F53" s="14" t="str">
        <f>IF(E52&gt;E54,D52,IF(E52=E54," ",D54))</f>
        <v>J. Bigham</v>
      </c>
      <c r="G53" s="42">
        <v>196.5</v>
      </c>
      <c r="H53" s="11"/>
      <c r="I53" s="26"/>
      <c r="J53" s="31" t="str">
        <f>IF(I51&gt;I56,H51,IF(I51=I56," ",H56))</f>
        <v>J. Bigham</v>
      </c>
      <c r="K53" s="34">
        <v>214</v>
      </c>
      <c r="L53" s="16" t="s">
        <v>28</v>
      </c>
      <c r="M53" s="26"/>
      <c r="N53" s="31" t="str">
        <f>IF(M48&gt;M58,L48,IF(M48=M58," ",L58))</f>
        <v>J. Bigham</v>
      </c>
    </row>
    <row r="54" spans="2:14" ht="14.25" thickBot="1" thickTop="1">
      <c r="B54" s="18" t="s">
        <v>14</v>
      </c>
      <c r="C54" s="21"/>
      <c r="D54" s="31" t="str">
        <f>IF(C53&gt;C55,B53,IF(C53=C55," ",B55))</f>
        <v>Jon Peterson</v>
      </c>
      <c r="E54" s="34">
        <v>95.5</v>
      </c>
      <c r="F54" s="28"/>
      <c r="G54" s="39"/>
      <c r="H54" s="16" t="s">
        <v>25</v>
      </c>
      <c r="I54" s="45"/>
      <c r="L54" s="11"/>
      <c r="M54" s="45"/>
      <c r="N54" s="1"/>
    </row>
    <row r="55" spans="2:13" ht="14.25" thickBot="1" thickTop="1">
      <c r="B55" s="30" t="str">
        <f>IF(C25&gt;C23,B23,IF(C23=C25,"Loser 6/11",B25))</f>
        <v>Rob Barton</v>
      </c>
      <c r="C55" s="34">
        <v>132</v>
      </c>
      <c r="E55" s="43"/>
      <c r="F55" s="17"/>
      <c r="G55" s="40"/>
      <c r="H55" s="11"/>
      <c r="I55" s="45"/>
      <c r="L55" s="11"/>
      <c r="M55" s="45"/>
    </row>
    <row r="56" spans="5:13" ht="14.25" thickBot="1" thickTop="1">
      <c r="E56" s="43"/>
      <c r="F56" s="16" t="s">
        <v>23</v>
      </c>
      <c r="G56" s="26"/>
      <c r="H56" s="31" t="str">
        <f>IF(G53&gt;G59,F53,IF(G53=G59," ",F59))</f>
        <v>J. Bigham</v>
      </c>
      <c r="I56" s="34">
        <v>123</v>
      </c>
      <c r="L56" s="11"/>
      <c r="M56" s="45"/>
    </row>
    <row r="57" spans="5:13" ht="13.5" thickTop="1">
      <c r="E57" s="43"/>
      <c r="F57" s="17"/>
      <c r="G57" s="40"/>
      <c r="L57" s="11"/>
      <c r="M57" s="45"/>
    </row>
    <row r="58" spans="4:13" ht="13.5" thickBot="1">
      <c r="D58" s="14" t="str">
        <f>IF(E8&gt;E4,D4,IF(E4=E8,"Loser # 9",D8))</f>
        <v>Tom Garry</v>
      </c>
      <c r="E58" s="42">
        <v>137.5</v>
      </c>
      <c r="F58" s="17"/>
      <c r="G58" s="40"/>
      <c r="L58" s="31" t="str">
        <f>IF(I26&gt;I10,H10,IF(I10=I26,"Loser # 27",H26))</f>
        <v>Dave Cadmus</v>
      </c>
      <c r="M58" s="34">
        <v>114.5</v>
      </c>
    </row>
    <row r="59" spans="2:7" ht="14.25" thickBot="1" thickTop="1">
      <c r="B59" s="15" t="str">
        <f>IF(C29&gt;C27,B27,IF(C27=C29,"Loser 7/10",B29))</f>
        <v>Bob Conley</v>
      </c>
      <c r="C59" s="27">
        <v>157</v>
      </c>
      <c r="D59" s="18" t="s">
        <v>19</v>
      </c>
      <c r="E59" s="36"/>
      <c r="F59" s="31" t="str">
        <f>IF(E58&gt;E60,D58,IF(E58=E60," ",D60))</f>
        <v>Bob Conley</v>
      </c>
      <c r="G59" s="47">
        <v>115</v>
      </c>
    </row>
    <row r="60" spans="2:12" ht="14.25" thickBot="1" thickTop="1">
      <c r="B60" s="18" t="s">
        <v>15</v>
      </c>
      <c r="C60" s="21"/>
      <c r="D60" s="31" t="str">
        <f>IF(C59&gt;C61,B59,IF(C59=C61," ",B61))</f>
        <v>Bob Conley</v>
      </c>
      <c r="E60" s="34">
        <v>165.5</v>
      </c>
      <c r="F60" s="8"/>
      <c r="G60" s="37"/>
      <c r="L60" s="9" t="s">
        <v>30</v>
      </c>
    </row>
    <row r="61" spans="2:5" ht="14.25" thickBot="1" thickTop="1">
      <c r="B61" s="30" t="str">
        <f>IF(C33&gt;C31,B31,IF(C31=C33,"Loser 2/15",B33))</f>
        <v>Saumil Mehta</v>
      </c>
      <c r="C61" s="34">
        <v>149</v>
      </c>
      <c r="E61" s="43"/>
    </row>
    <row r="62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4.7109375" style="7" customWidth="1"/>
    <col min="2" max="2" width="14.14062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/>
      <c r="C1" s="60"/>
      <c r="D1" s="5"/>
      <c r="E1" s="19"/>
      <c r="F1" s="5"/>
      <c r="G1" s="19"/>
      <c r="H1" s="5"/>
      <c r="I1" s="19"/>
      <c r="J1" s="6"/>
      <c r="K1" s="48"/>
      <c r="L1" s="5"/>
      <c r="M1" s="19"/>
      <c r="N1" s="53"/>
    </row>
    <row r="2" ht="12.75">
      <c r="L2" s="5"/>
    </row>
    <row r="3" spans="1:5" ht="13.5" thickBot="1">
      <c r="A3" s="7">
        <v>1</v>
      </c>
      <c r="B3" s="58" t="s">
        <v>110</v>
      </c>
      <c r="C3" s="62">
        <v>1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Aaron Seehusen</v>
      </c>
      <c r="E4" s="67">
        <v>165.5</v>
      </c>
    </row>
    <row r="5" spans="1:7" ht="14.25" thickBot="1" thickTop="1">
      <c r="A5" s="7">
        <v>16</v>
      </c>
      <c r="B5" s="58" t="s">
        <v>103</v>
      </c>
      <c r="C5" s="52">
        <v>0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Ben Woodford</v>
      </c>
      <c r="G6" s="67">
        <v>184</v>
      </c>
      <c r="L6" s="7"/>
      <c r="N6" s="54"/>
    </row>
    <row r="7" spans="1:14" ht="14.25" thickBot="1" thickTop="1">
      <c r="A7" s="7">
        <v>8</v>
      </c>
      <c r="B7" s="59" t="s">
        <v>71</v>
      </c>
      <c r="C7" s="62">
        <v>210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Ben Woodford</v>
      </c>
      <c r="E8" s="71">
        <v>184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37</v>
      </c>
      <c r="C9" s="52">
        <v>230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Mike Fernald</v>
      </c>
      <c r="I10" s="67">
        <v>226</v>
      </c>
    </row>
    <row r="11" spans="1:9" ht="14.25" thickBot="1" thickTop="1">
      <c r="A11" s="7">
        <v>4</v>
      </c>
      <c r="B11" s="59" t="s">
        <v>47</v>
      </c>
      <c r="C11" s="62">
        <v>160.5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Rob Barton</v>
      </c>
      <c r="E12" s="67">
        <v>167.5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117</v>
      </c>
      <c r="C13" s="52">
        <v>151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Mike Fernald</v>
      </c>
      <c r="G14" s="71">
        <v>215</v>
      </c>
      <c r="H14" s="11"/>
      <c r="I14" s="45"/>
    </row>
    <row r="15" spans="1:9" ht="14.25" thickBot="1" thickTop="1">
      <c r="A15" s="7">
        <v>5</v>
      </c>
      <c r="B15" s="59" t="s">
        <v>57</v>
      </c>
      <c r="C15" s="62">
        <v>187.5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Mike Fernald</v>
      </c>
      <c r="E16" s="71">
        <v>192</v>
      </c>
      <c r="G16" s="61"/>
      <c r="H16" s="11"/>
      <c r="I16" s="45"/>
    </row>
    <row r="17" spans="1:9" ht="14.25" thickBot="1" thickTop="1">
      <c r="A17" s="7">
        <v>12</v>
      </c>
      <c r="B17" s="58" t="s">
        <v>43</v>
      </c>
      <c r="C17" s="52">
        <v>167.5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Mike Fernald</v>
      </c>
      <c r="M18" s="51">
        <v>219</v>
      </c>
    </row>
    <row r="19" spans="1:13" ht="14.25" thickBot="1" thickTop="1">
      <c r="A19" s="7">
        <v>3</v>
      </c>
      <c r="B19" s="59" t="s">
        <v>111</v>
      </c>
      <c r="C19" s="62">
        <v>134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Mike Wilt</v>
      </c>
      <c r="E20" s="67">
        <v>81</v>
      </c>
      <c r="G20" s="61"/>
      <c r="H20" s="11"/>
      <c r="I20" s="45"/>
      <c r="L20" s="16" t="s">
        <v>29</v>
      </c>
      <c r="M20" s="26"/>
      <c r="N20" s="57" t="str">
        <f>IF(M18&gt;M22,L18,IF(M18=M22," ",L22))</f>
        <v>Mike Fernald</v>
      </c>
    </row>
    <row r="21" spans="1:14" ht="14.25" thickBot="1" thickTop="1">
      <c r="A21" s="7">
        <v>14</v>
      </c>
      <c r="B21" s="58" t="s">
        <v>116</v>
      </c>
      <c r="C21" s="52">
        <v>138.5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Jim Rittenhouse</v>
      </c>
      <c r="G22" s="67">
        <v>183</v>
      </c>
      <c r="H22" s="11"/>
      <c r="I22" s="45"/>
      <c r="L22" s="57" t="str">
        <f>IF(N53&gt;=0,N53,"Winner # 29")</f>
        <v>Bill Woodford</v>
      </c>
      <c r="M22" s="52">
        <v>195</v>
      </c>
    </row>
    <row r="23" spans="1:14" ht="14.25" thickBot="1" thickTop="1">
      <c r="A23" s="7">
        <v>6</v>
      </c>
      <c r="B23" s="59" t="s">
        <v>112</v>
      </c>
      <c r="C23" s="62">
        <v>171.5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Jim Rittenhouse</v>
      </c>
      <c r="E24" s="71">
        <v>159.5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115</v>
      </c>
      <c r="C25" s="52">
        <v>98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Bill Woodford</v>
      </c>
      <c r="I26" s="71">
        <v>184.5</v>
      </c>
    </row>
    <row r="27" spans="1:13" ht="14.25" thickBot="1" thickTop="1">
      <c r="A27" s="7">
        <v>7</v>
      </c>
      <c r="B27" s="59" t="s">
        <v>113</v>
      </c>
      <c r="C27" s="62">
        <v>134.5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Luke Jagot</v>
      </c>
      <c r="E28" s="67">
        <v>144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114</v>
      </c>
      <c r="C29" s="52">
        <v>165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Bill Woodford</v>
      </c>
      <c r="G30" s="71">
        <v>185</v>
      </c>
      <c r="L30" s="11"/>
      <c r="M30" s="45"/>
      <c r="N30" s="1"/>
    </row>
    <row r="31" spans="1:13" ht="14.25" thickBot="1" thickTop="1">
      <c r="A31" s="7">
        <v>2</v>
      </c>
      <c r="B31" s="59" t="s">
        <v>36</v>
      </c>
      <c r="C31" s="62">
        <v>1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Bill Woodford</v>
      </c>
      <c r="E32" s="71">
        <v>252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103</v>
      </c>
      <c r="C33" s="52">
        <v>0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/>
      <c r="C37" s="60"/>
      <c r="D37" s="5"/>
      <c r="E37" s="19"/>
      <c r="F37" s="5"/>
      <c r="G37" s="19"/>
      <c r="H37" s="5"/>
      <c r="I37" s="19"/>
      <c r="J37" s="5"/>
      <c r="K37" s="19"/>
      <c r="L37" s="5"/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Ben Woodford</v>
      </c>
      <c r="I40" s="65">
        <v>227.5</v>
      </c>
    </row>
    <row r="41" spans="4:9" ht="14.25" thickBot="1" thickTop="1">
      <c r="D41" s="55" t="str">
        <f>IF(E32&gt;E28,D28,IF(E28=E32,"Loser # 12",D32))</f>
        <v>Luke Jagot</v>
      </c>
      <c r="E41" s="67">
        <v>1</v>
      </c>
      <c r="G41" s="61"/>
      <c r="H41" s="32"/>
      <c r="I41" s="72"/>
    </row>
    <row r="42" spans="2:11" ht="14.25" thickBot="1" thickTop="1">
      <c r="B42" s="56" t="str">
        <f>IF(C5&gt;C3,B3,IF(C3=C5,"Loser 1/16",B5))</f>
        <v>BYE</v>
      </c>
      <c r="C42" s="65">
        <v>0</v>
      </c>
      <c r="D42" s="18" t="s">
        <v>16</v>
      </c>
      <c r="E42" s="63"/>
      <c r="F42" s="55" t="str">
        <f>IF(E41&gt;E43,D41,IF(E41=E43," ",D43))</f>
        <v>Luke Jagot</v>
      </c>
      <c r="G42" s="67">
        <v>148.5</v>
      </c>
      <c r="I42" s="69"/>
      <c r="J42" s="55" t="str">
        <f>IF(I40&gt;I45,H40,IF(I40=I45," ",H45))</f>
        <v>Ben Woodford</v>
      </c>
      <c r="K42" s="65">
        <v>189.5</v>
      </c>
    </row>
    <row r="43" spans="2:11" ht="14.25" thickBot="1" thickTop="1">
      <c r="B43" s="18" t="s">
        <v>12</v>
      </c>
      <c r="C43" s="63"/>
      <c r="D43" s="57" t="str">
        <f>IF(C42&gt;C44,B42,IF(C42=C44," ",B44))</f>
        <v>Mani Kumar</v>
      </c>
      <c r="E43" s="52">
        <v>0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Mani Kumar</v>
      </c>
      <c r="C44" s="52">
        <v>1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Luke Jagot</v>
      </c>
      <c r="I45" s="52">
        <v>174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Mike Wilt</v>
      </c>
      <c r="E47" s="67">
        <v>128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K Chockalingam</v>
      </c>
      <c r="C48" s="62">
        <v>163.5</v>
      </c>
      <c r="D48" s="18" t="s">
        <v>17</v>
      </c>
      <c r="E48" s="63"/>
      <c r="F48" s="57" t="str">
        <f>IF(E47&gt;E49,D47,IF(E47=E49," ",D49))</f>
        <v>Dave Cadmus</v>
      </c>
      <c r="G48" s="71">
        <v>114.5</v>
      </c>
      <c r="I48" s="61"/>
      <c r="J48" s="16" t="s">
        <v>27</v>
      </c>
      <c r="K48" s="26"/>
      <c r="L48" s="57" t="str">
        <f>IF(K42&gt;K53,J42,IF(K42=K53," ",J53))</f>
        <v>Ben Woodford</v>
      </c>
      <c r="M48" s="62">
        <v>0</v>
      </c>
    </row>
    <row r="49" spans="2:13" ht="14.25" thickBot="1" thickTop="1">
      <c r="B49" s="18" t="s">
        <v>13</v>
      </c>
      <c r="C49" s="63"/>
      <c r="D49" s="57" t="str">
        <f>IF(C48&gt;C50,B48,IF(C48=C50," ",B50))</f>
        <v>Dave Cadmus</v>
      </c>
      <c r="E49" s="52">
        <v>168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Dave Cadmus</v>
      </c>
      <c r="C50" s="52">
        <v>170.5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Jim Rittenhouse</v>
      </c>
      <c r="I51" s="65">
        <v>184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Rob Barton</v>
      </c>
      <c r="E52" s="67">
        <v>0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Ben Shepherd</v>
      </c>
      <c r="C53" s="62">
        <v>127.5</v>
      </c>
      <c r="D53" s="18" t="s">
        <v>18</v>
      </c>
      <c r="E53" s="63"/>
      <c r="F53" s="55" t="str">
        <f>IF(E52&gt;E54,D52,IF(E52=E54," ",D54))</f>
        <v>Ben Shepherd</v>
      </c>
      <c r="G53" s="67">
        <v>169.5</v>
      </c>
      <c r="H53" s="11"/>
      <c r="I53" s="69"/>
      <c r="J53" s="57" t="str">
        <f>IF(I51&gt;I56,H51,IF(I51=I56," ",H56))</f>
        <v>Jim Rittenhouse</v>
      </c>
      <c r="K53" s="52">
        <v>102</v>
      </c>
      <c r="L53" s="16" t="s">
        <v>28</v>
      </c>
      <c r="M53" s="69"/>
      <c r="N53" s="57" t="str">
        <f>IF(M48&gt;M58,L48,IF(M48=M58," ",L58))</f>
        <v>Bill Woodford</v>
      </c>
    </row>
    <row r="54" spans="2:14" ht="14.25" thickBot="1" thickTop="1">
      <c r="B54" s="18" t="s">
        <v>14</v>
      </c>
      <c r="C54" s="63"/>
      <c r="D54" s="57" t="str">
        <f>IF(C53&gt;C55,B53,IF(C53=C55," ",B55))</f>
        <v>Ben Shepherd</v>
      </c>
      <c r="E54" s="52">
        <v>1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Phillip Goter</v>
      </c>
      <c r="C55" s="52">
        <v>110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Mike Welch</v>
      </c>
      <c r="I56" s="52">
        <v>166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Aaron Seehusen</v>
      </c>
      <c r="E58" s="67">
        <v>157</v>
      </c>
      <c r="F58" s="17"/>
      <c r="G58" s="70"/>
      <c r="I58" s="61"/>
      <c r="L58" s="57" t="str">
        <f>IF(I26&gt;I10,H10,IF(I10=I26,"Loser # 27",H26))</f>
        <v>Bill Woodford</v>
      </c>
      <c r="M58" s="52">
        <v>1</v>
      </c>
    </row>
    <row r="59" spans="2:7" ht="14.25" thickBot="1" thickTop="1">
      <c r="B59" s="59" t="str">
        <f>IF(C29&gt;C27,B27,IF(C27=C29,"Loser 7/10",B29))</f>
        <v>Mike Welch</v>
      </c>
      <c r="C59" s="62">
        <v>1</v>
      </c>
      <c r="D59" s="18" t="s">
        <v>19</v>
      </c>
      <c r="E59" s="63"/>
      <c r="F59" s="57" t="str">
        <f>IF(E58&gt;E60,D58,IF(E58=E60," ",D60))</f>
        <v>Mike Welch</v>
      </c>
      <c r="G59" s="71">
        <v>171.5</v>
      </c>
    </row>
    <row r="60" spans="2:12" ht="14.25" thickBot="1" thickTop="1">
      <c r="B60" s="18" t="s">
        <v>15</v>
      </c>
      <c r="C60" s="63"/>
      <c r="D60" s="57" t="str">
        <f>IF(C59&gt;C61,B59,IF(C59=C61," ",B61))</f>
        <v>Mike Welch</v>
      </c>
      <c r="E60" s="52">
        <v>178.5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BYE</v>
      </c>
      <c r="C61" s="52">
        <v>0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74"/>
      <c r="C1" s="75"/>
      <c r="D1" s="74"/>
      <c r="E1" s="76"/>
      <c r="F1" s="74"/>
      <c r="G1" s="76"/>
      <c r="H1" s="74"/>
      <c r="I1" s="76"/>
      <c r="J1" s="77"/>
      <c r="K1" s="78"/>
      <c r="L1" s="74"/>
      <c r="M1" s="76"/>
      <c r="N1" s="79"/>
    </row>
    <row r="2" spans="2:14" ht="12.75">
      <c r="B2" s="80"/>
      <c r="C2" s="81"/>
      <c r="D2" s="82"/>
      <c r="E2" s="83"/>
      <c r="F2" s="80"/>
      <c r="G2" s="84"/>
      <c r="H2" s="80"/>
      <c r="I2" s="84"/>
      <c r="J2" s="80"/>
      <c r="K2" s="84"/>
      <c r="L2" s="74"/>
      <c r="M2" s="84"/>
      <c r="N2" s="80"/>
    </row>
    <row r="3" spans="1:5" ht="13.5" thickBot="1">
      <c r="A3" s="7">
        <v>1</v>
      </c>
      <c r="B3" s="58" t="s">
        <v>108</v>
      </c>
      <c r="C3" s="62">
        <v>1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Shepherd</v>
      </c>
      <c r="E4" s="67"/>
    </row>
    <row r="5" spans="1:7" ht="14.25" thickBot="1" thickTop="1">
      <c r="A5" s="7">
        <v>16</v>
      </c>
      <c r="B5" s="58" t="s">
        <v>103</v>
      </c>
      <c r="C5" s="52">
        <v>0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 </v>
      </c>
      <c r="G6" s="67"/>
      <c r="L6" s="7"/>
      <c r="N6" s="54"/>
    </row>
    <row r="7" spans="1:14" ht="14.25" thickBot="1" thickTop="1">
      <c r="A7" s="7">
        <v>8</v>
      </c>
      <c r="B7" s="59" t="s">
        <v>37</v>
      </c>
      <c r="C7" s="62"/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 </v>
      </c>
      <c r="E8" s="71"/>
      <c r="F8" s="11"/>
      <c r="G8" s="73"/>
      <c r="L8" s="7"/>
      <c r="N8" s="54"/>
    </row>
    <row r="9" spans="1:7" ht="14.25" thickBot="1" thickTop="1">
      <c r="A9" s="7">
        <v>9</v>
      </c>
      <c r="B9" s="58" t="s">
        <v>76</v>
      </c>
      <c r="C9" s="52"/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 </v>
      </c>
      <c r="I10" s="67"/>
    </row>
    <row r="11" spans="1:9" ht="14.25" thickBot="1" thickTop="1">
      <c r="A11" s="7">
        <v>4</v>
      </c>
      <c r="B11" s="59" t="s">
        <v>75</v>
      </c>
      <c r="C11" s="62"/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 </v>
      </c>
      <c r="E12" s="67"/>
      <c r="F12" s="11"/>
      <c r="G12" s="73"/>
      <c r="H12" s="11"/>
      <c r="I12" s="45"/>
    </row>
    <row r="13" spans="1:9" ht="14.25" thickBot="1" thickTop="1">
      <c r="A13" s="7">
        <v>13</v>
      </c>
      <c r="B13" s="58" t="s">
        <v>82</v>
      </c>
      <c r="C13" s="52"/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 </v>
      </c>
      <c r="G14" s="71"/>
      <c r="H14" s="11"/>
      <c r="I14" s="45"/>
    </row>
    <row r="15" spans="1:9" ht="14.25" thickBot="1" thickTop="1">
      <c r="A15" s="7">
        <v>5</v>
      </c>
      <c r="B15" s="59" t="s">
        <v>68</v>
      </c>
      <c r="C15" s="62"/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 </v>
      </c>
      <c r="E16" s="71"/>
      <c r="G16" s="61"/>
      <c r="H16" s="11"/>
      <c r="I16" s="45"/>
    </row>
    <row r="17" spans="1:9" ht="14.25" thickBot="1" thickTop="1">
      <c r="A17" s="7">
        <v>12</v>
      </c>
      <c r="B17" s="58" t="s">
        <v>109</v>
      </c>
      <c r="C17" s="52"/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 t="s">
        <v>84</v>
      </c>
      <c r="C19" s="62"/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 </v>
      </c>
      <c r="E20" s="67"/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 t="s">
        <v>106</v>
      </c>
      <c r="C21" s="52"/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 </v>
      </c>
      <c r="G22" s="67"/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 t="s">
        <v>105</v>
      </c>
      <c r="C23" s="62"/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 </v>
      </c>
      <c r="E24" s="71"/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86</v>
      </c>
      <c r="C25" s="52"/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 </v>
      </c>
      <c r="I26" s="71"/>
    </row>
    <row r="27" spans="1:13" ht="14.25" thickBot="1" thickTop="1">
      <c r="A27" s="7">
        <v>7</v>
      </c>
      <c r="B27" s="59" t="s">
        <v>74</v>
      </c>
      <c r="C27" s="62"/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 </v>
      </c>
      <c r="E28" s="67"/>
      <c r="F28" s="11"/>
      <c r="G28" s="73"/>
      <c r="L28" s="32"/>
      <c r="M28" s="44"/>
    </row>
    <row r="29" spans="1:14" ht="14.25" thickBot="1" thickTop="1">
      <c r="A29" s="7">
        <v>10</v>
      </c>
      <c r="B29" s="58" t="s">
        <v>80</v>
      </c>
      <c r="C29" s="52"/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 </v>
      </c>
      <c r="G30" s="71"/>
      <c r="L30" s="11"/>
      <c r="M30" s="45"/>
      <c r="N30" s="1"/>
    </row>
    <row r="31" spans="1:13" ht="14.25" thickBot="1" thickTop="1">
      <c r="A31" s="7">
        <v>2</v>
      </c>
      <c r="B31" s="59" t="s">
        <v>36</v>
      </c>
      <c r="C31" s="62">
        <v>1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Bill Woodford</v>
      </c>
      <c r="E32" s="71"/>
      <c r="G32" s="61"/>
      <c r="L32" s="11"/>
      <c r="M32" s="50"/>
      <c r="N32" s="11"/>
    </row>
    <row r="33" spans="1:5" ht="14.25" thickBot="1" thickTop="1">
      <c r="A33" s="7">
        <v>15</v>
      </c>
      <c r="B33" s="58" t="s">
        <v>103</v>
      </c>
      <c r="C33" s="52">
        <v>0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/>
      <c r="C37" s="60"/>
      <c r="D37" s="5"/>
      <c r="E37" s="19"/>
      <c r="F37" s="5"/>
      <c r="G37" s="19"/>
      <c r="H37" s="5"/>
      <c r="I37" s="19"/>
      <c r="J37" s="5"/>
      <c r="K37" s="19"/>
      <c r="L37" s="5"/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Loser # 21</v>
      </c>
      <c r="I40" s="65"/>
    </row>
    <row r="41" spans="4:9" ht="14.25" thickBot="1" thickTop="1">
      <c r="D41" s="55" t="str">
        <f>IF(E32&gt;E28,D28,IF(E28=E32,"Loser # 12",D32))</f>
        <v>Loser # 12</v>
      </c>
      <c r="E41" s="67"/>
      <c r="G41" s="61"/>
      <c r="H41" s="32"/>
      <c r="I41" s="72"/>
    </row>
    <row r="42" spans="2:11" ht="14.25" thickBot="1" thickTop="1">
      <c r="B42" s="56" t="str">
        <f>IF(C5&gt;C3,B3,IF(C3=C5,"Loser 1/16",B5))</f>
        <v>BYE</v>
      </c>
      <c r="C42" s="65"/>
      <c r="D42" s="18" t="s">
        <v>16</v>
      </c>
      <c r="E42" s="63"/>
      <c r="F42" s="55" t="str">
        <f>IF(E41&gt;E43,D41,IF(E41=E43," ",D43))</f>
        <v> </v>
      </c>
      <c r="G42" s="67"/>
      <c r="I42" s="69"/>
      <c r="J42" s="55" t="str">
        <f>IF(I40&gt;I45,H40,IF(I40=I45," ",H45))</f>
        <v> 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 </v>
      </c>
      <c r="E43" s="52"/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Loser 8/9</v>
      </c>
      <c r="C44" s="52"/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 </v>
      </c>
      <c r="I45" s="52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Loser # 11</v>
      </c>
      <c r="E47" s="67"/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Loser 4/13</v>
      </c>
      <c r="C48" s="62"/>
      <c r="D48" s="18" t="s">
        <v>17</v>
      </c>
      <c r="E48" s="63"/>
      <c r="F48" s="57" t="str">
        <f>IF(E47&gt;E49,D47,IF(E47=E49," ",D49))</f>
        <v> </v>
      </c>
      <c r="G48" s="71"/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 </v>
      </c>
      <c r="E49" s="52"/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Loser 5/12</v>
      </c>
      <c r="C50" s="52"/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Loser # 22</v>
      </c>
      <c r="I51" s="65"/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Loser # 10</v>
      </c>
      <c r="E52" s="67"/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Loser 3/14</v>
      </c>
      <c r="C53" s="62"/>
      <c r="D53" s="18" t="s">
        <v>18</v>
      </c>
      <c r="E53" s="63"/>
      <c r="F53" s="55" t="str">
        <f>IF(E52&gt;E54,D52,IF(E52=E54," ",D54))</f>
        <v> </v>
      </c>
      <c r="G53" s="67">
        <v>0</v>
      </c>
      <c r="H53" s="11"/>
      <c r="I53" s="69"/>
      <c r="J53" s="57" t="str">
        <f>IF(I51&gt;I56,H51,IF(I51=I56," ",H56))</f>
        <v> 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 </v>
      </c>
      <c r="E54" s="52"/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Loser 6/11</v>
      </c>
      <c r="C55" s="52"/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 </v>
      </c>
      <c r="I56" s="52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Loser # 9</v>
      </c>
      <c r="E58" s="67"/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Loser 7/10</v>
      </c>
      <c r="C59" s="62"/>
      <c r="D59" s="18" t="s">
        <v>19</v>
      </c>
      <c r="E59" s="63"/>
      <c r="F59" s="57" t="str">
        <f>IF(E58&gt;E60,D58,IF(E58=E60," ",D60))</f>
        <v> </v>
      </c>
      <c r="G59" s="71"/>
    </row>
    <row r="60" spans="2:12" ht="14.25" thickBot="1" thickTop="1">
      <c r="B60" s="18" t="s">
        <v>15</v>
      </c>
      <c r="C60" s="63"/>
      <c r="D60" s="57" t="str">
        <f>IF(C59&gt;C61,B59,IF(C59=C61," ",B61))</f>
        <v> </v>
      </c>
      <c r="E60" s="52"/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BYE</v>
      </c>
      <c r="C61" s="52"/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/>
      <c r="C1" s="60"/>
      <c r="D1" s="5"/>
      <c r="E1" s="19"/>
      <c r="F1" s="5"/>
      <c r="G1" s="19"/>
      <c r="H1" s="5"/>
      <c r="I1" s="19"/>
      <c r="J1" s="6"/>
      <c r="K1" s="48"/>
      <c r="L1" s="5"/>
      <c r="M1" s="19"/>
      <c r="N1" s="53"/>
    </row>
    <row r="2" ht="12.75">
      <c r="L2" s="5"/>
    </row>
    <row r="3" spans="1:5" ht="13.5" thickBot="1">
      <c r="A3" s="7">
        <v>1</v>
      </c>
      <c r="B3" s="58" t="s">
        <v>108</v>
      </c>
      <c r="C3" s="62">
        <v>1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Shepherd</v>
      </c>
      <c r="E4" s="67">
        <v>154</v>
      </c>
    </row>
    <row r="5" spans="1:7" ht="14.25" thickBot="1" thickTop="1">
      <c r="A5" s="7">
        <v>16</v>
      </c>
      <c r="B5" s="58" t="s">
        <v>103</v>
      </c>
      <c r="C5" s="52">
        <v>0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Ben Woodford</v>
      </c>
      <c r="G6" s="67"/>
      <c r="L6" s="7"/>
      <c r="N6" s="54"/>
    </row>
    <row r="7" spans="1:14" ht="14.25" thickBot="1" thickTop="1">
      <c r="A7" s="7">
        <v>8</v>
      </c>
      <c r="B7" s="59" t="s">
        <v>84</v>
      </c>
      <c r="C7" s="62">
        <v>160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Ben Woodford</v>
      </c>
      <c r="E8" s="71">
        <v>169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37</v>
      </c>
      <c r="C9" s="52">
        <v>204.5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 </v>
      </c>
      <c r="I10" s="67"/>
    </row>
    <row r="11" spans="1:9" ht="14.25" thickBot="1" thickTop="1">
      <c r="A11" s="7">
        <v>4</v>
      </c>
      <c r="B11" s="59" t="s">
        <v>68</v>
      </c>
      <c r="C11" s="62">
        <v>239.5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Chockalingam</v>
      </c>
      <c r="E12" s="67">
        <v>152.5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86</v>
      </c>
      <c r="C13" s="52">
        <v>163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Fernald</v>
      </c>
      <c r="G14" s="71"/>
      <c r="H14" s="11"/>
      <c r="I14" s="45"/>
    </row>
    <row r="15" spans="1:9" ht="14.25" thickBot="1" thickTop="1">
      <c r="A15" s="7">
        <v>5</v>
      </c>
      <c r="B15" s="59" t="s">
        <v>75</v>
      </c>
      <c r="C15" s="62">
        <v>210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Fernald</v>
      </c>
      <c r="E16" s="71">
        <v>179.5</v>
      </c>
      <c r="G16" s="61"/>
      <c r="H16" s="11"/>
      <c r="I16" s="45"/>
    </row>
    <row r="17" spans="1:9" ht="14.25" thickBot="1" thickTop="1">
      <c r="A17" s="7">
        <v>12</v>
      </c>
      <c r="B17" s="58" t="s">
        <v>36</v>
      </c>
      <c r="C17" s="52">
        <v>207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 t="s">
        <v>76</v>
      </c>
      <c r="C19" s="62">
        <v>123.5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Welch</v>
      </c>
      <c r="E20" s="67">
        <v>122.5</v>
      </c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 t="s">
        <v>109</v>
      </c>
      <c r="C21" s="52">
        <v>173.5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Rittenhouse</v>
      </c>
      <c r="G22" s="67"/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 t="s">
        <v>74</v>
      </c>
      <c r="C23" s="62">
        <v>163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Rittenhouse</v>
      </c>
      <c r="E24" s="71">
        <v>207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106</v>
      </c>
      <c r="C25" s="52">
        <v>133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 </v>
      </c>
      <c r="I26" s="71"/>
    </row>
    <row r="27" spans="1:13" ht="14.25" thickBot="1" thickTop="1">
      <c r="A27" s="7">
        <v>7</v>
      </c>
      <c r="B27" s="59" t="s">
        <v>82</v>
      </c>
      <c r="C27" s="62">
        <v>205.5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Werner</v>
      </c>
      <c r="E28" s="67">
        <v>160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80</v>
      </c>
      <c r="C29" s="52">
        <v>205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Barton</v>
      </c>
      <c r="G30" s="71"/>
      <c r="L30" s="11"/>
      <c r="M30" s="45"/>
      <c r="N30" s="1"/>
    </row>
    <row r="31" spans="1:13" ht="14.25" thickBot="1" thickTop="1">
      <c r="A31" s="7">
        <v>2</v>
      </c>
      <c r="B31" s="59" t="s">
        <v>105</v>
      </c>
      <c r="C31" s="62">
        <v>1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Barton</v>
      </c>
      <c r="E32" s="71">
        <v>208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103</v>
      </c>
      <c r="C33" s="52">
        <v>0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/>
      <c r="C37" s="60"/>
      <c r="D37" s="5"/>
      <c r="E37" s="19"/>
      <c r="F37" s="5"/>
      <c r="G37" s="19"/>
      <c r="H37" s="5"/>
      <c r="I37" s="19"/>
      <c r="J37" s="5"/>
      <c r="K37" s="19"/>
      <c r="L37" s="5"/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Loser # 21</v>
      </c>
      <c r="I40" s="65"/>
    </row>
    <row r="41" spans="4:9" ht="14.25" thickBot="1" thickTop="1">
      <c r="D41" s="55" t="str">
        <f>IF(E32&gt;E28,D28,IF(E28=E32,"Loser # 12",D32))</f>
        <v>Werner</v>
      </c>
      <c r="E41" s="67">
        <v>175</v>
      </c>
      <c r="G41" s="61"/>
      <c r="H41" s="32"/>
      <c r="I41" s="72"/>
    </row>
    <row r="42" spans="2:11" ht="14.25" thickBot="1" thickTop="1">
      <c r="B42" s="56" t="str">
        <f>IF(C5&gt;C3,B3,IF(C3=C5,"Loser 1/16",B5))</f>
        <v>BYE</v>
      </c>
      <c r="C42" s="65">
        <v>0</v>
      </c>
      <c r="D42" s="18" t="s">
        <v>16</v>
      </c>
      <c r="E42" s="63"/>
      <c r="F42" s="55" t="str">
        <f>IF(E41&gt;E43,D41,IF(E41=E43," ",D43))</f>
        <v>Cadmus</v>
      </c>
      <c r="G42" s="67"/>
      <c r="I42" s="69"/>
      <c r="J42" s="55" t="str">
        <f>IF(I40&gt;I45,H40,IF(I40=I45," ",H45))</f>
        <v> 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Cadmus</v>
      </c>
      <c r="E43" s="52">
        <v>177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Cadmus</v>
      </c>
      <c r="C44" s="52">
        <v>1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 </v>
      </c>
      <c r="I45" s="52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Welch</v>
      </c>
      <c r="E47" s="67">
        <v>177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Wilt</v>
      </c>
      <c r="C48" s="62">
        <v>185</v>
      </c>
      <c r="D48" s="18" t="s">
        <v>17</v>
      </c>
      <c r="E48" s="63"/>
      <c r="F48" s="57" t="str">
        <f>IF(E47&gt;E49,D47,IF(E47=E49," ",D49))</f>
        <v>Welch</v>
      </c>
      <c r="G48" s="71"/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Wilt</v>
      </c>
      <c r="E49" s="52">
        <v>159.5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Bill Woodford</v>
      </c>
      <c r="C50" s="52">
        <v>176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Loser # 22</v>
      </c>
      <c r="I51" s="65"/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Chockalingam</v>
      </c>
      <c r="E52" s="67">
        <v>127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Bigham</v>
      </c>
      <c r="C53" s="62">
        <v>146.5</v>
      </c>
      <c r="D53" s="18" t="s">
        <v>18</v>
      </c>
      <c r="E53" s="63"/>
      <c r="F53" s="55" t="str">
        <f>IF(E52&gt;E54,D52,IF(E52=E54," ",D54))</f>
        <v>Bigham</v>
      </c>
      <c r="G53" s="67">
        <v>0</v>
      </c>
      <c r="H53" s="11"/>
      <c r="I53" s="69"/>
      <c r="J53" s="57" t="str">
        <f>IF(I51&gt;I56,H51,IF(I51=I56," ",H56))</f>
        <v> 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Bigham</v>
      </c>
      <c r="E54" s="52">
        <v>148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Jagot</v>
      </c>
      <c r="C55" s="52">
        <v>131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 </v>
      </c>
      <c r="I56" s="52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Shepherd</v>
      </c>
      <c r="E58" s="67">
        <v>184.5</v>
      </c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Kumar</v>
      </c>
      <c r="C59" s="62">
        <v>1</v>
      </c>
      <c r="D59" s="18" t="s">
        <v>19</v>
      </c>
      <c r="E59" s="63"/>
      <c r="F59" s="57" t="str">
        <f>IF(E58&gt;E60,D58,IF(E58=E60," ",D60))</f>
        <v>Shepherd</v>
      </c>
      <c r="G59" s="71"/>
    </row>
    <row r="60" spans="2:12" ht="14.25" thickBot="1" thickTop="1">
      <c r="B60" s="18" t="s">
        <v>15</v>
      </c>
      <c r="C60" s="63"/>
      <c r="D60" s="57" t="str">
        <f>IF(C59&gt;C61,B59,IF(C59=C61," ",B61))</f>
        <v>Kumar</v>
      </c>
      <c r="E60" s="52">
        <v>159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BYE</v>
      </c>
      <c r="C61" s="52">
        <v>0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/>
      <c r="C1" s="60"/>
      <c r="D1" s="5"/>
      <c r="E1" s="19"/>
      <c r="F1" s="5"/>
      <c r="G1" s="19"/>
      <c r="H1" s="5"/>
      <c r="I1" s="19"/>
      <c r="J1" s="6"/>
      <c r="K1" s="48"/>
      <c r="L1" s="5"/>
      <c r="M1" s="19"/>
      <c r="N1" s="53"/>
    </row>
    <row r="2" ht="12.75">
      <c r="L2" s="5"/>
    </row>
    <row r="3" spans="1:5" ht="13.5" thickBot="1">
      <c r="A3" s="7">
        <v>1</v>
      </c>
      <c r="B3" s="58" t="s">
        <v>75</v>
      </c>
      <c r="C3" s="62">
        <v>1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Fernald</v>
      </c>
      <c r="E4" s="67">
        <v>203.5</v>
      </c>
    </row>
    <row r="5" spans="1:7" ht="14.25" thickBot="1" thickTop="1">
      <c r="A5" s="7">
        <v>16</v>
      </c>
      <c r="B5" s="58" t="s">
        <v>103</v>
      </c>
      <c r="C5" s="52">
        <v>0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Fernald</v>
      </c>
      <c r="G6" s="67">
        <v>181.5</v>
      </c>
      <c r="L6" s="7"/>
      <c r="N6" s="54"/>
    </row>
    <row r="7" spans="1:14" ht="14.25" thickBot="1" thickTop="1">
      <c r="A7" s="7">
        <v>8</v>
      </c>
      <c r="B7" s="59" t="s">
        <v>37</v>
      </c>
      <c r="C7" s="62">
        <v>111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Cadmus</v>
      </c>
      <c r="E8" s="71">
        <v>171</v>
      </c>
      <c r="F8" s="11"/>
      <c r="G8" s="73"/>
      <c r="L8" s="7"/>
      <c r="N8" s="54"/>
    </row>
    <row r="9" spans="1:7" ht="14.25" thickBot="1" thickTop="1">
      <c r="A9" s="7">
        <v>9</v>
      </c>
      <c r="B9" s="58" t="s">
        <v>84</v>
      </c>
      <c r="C9" s="52">
        <v>186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Boyd</v>
      </c>
      <c r="I10" s="67"/>
    </row>
    <row r="11" spans="1:9" ht="14.25" thickBot="1" thickTop="1">
      <c r="A11" s="7">
        <v>4</v>
      </c>
      <c r="B11" s="59" t="s">
        <v>104</v>
      </c>
      <c r="C11" s="62">
        <v>235.5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Boyd</v>
      </c>
      <c r="E12" s="67">
        <v>141.5</v>
      </c>
      <c r="F12" s="11"/>
      <c r="G12" s="73"/>
      <c r="H12" s="11"/>
      <c r="I12" s="45"/>
    </row>
    <row r="13" spans="1:9" ht="14.25" thickBot="1" thickTop="1">
      <c r="A13" s="7">
        <v>13</v>
      </c>
      <c r="B13" s="58" t="s">
        <v>82</v>
      </c>
      <c r="C13" s="52">
        <v>140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Boyd</v>
      </c>
      <c r="G14" s="71">
        <v>202</v>
      </c>
      <c r="H14" s="11"/>
      <c r="I14" s="45"/>
    </row>
    <row r="15" spans="1:9" ht="14.25" thickBot="1" thickTop="1">
      <c r="A15" s="7">
        <v>5</v>
      </c>
      <c r="B15" s="59" t="s">
        <v>74</v>
      </c>
      <c r="C15" s="62">
        <v>179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Rittenhouse</v>
      </c>
      <c r="E16" s="71">
        <v>119.5</v>
      </c>
      <c r="G16" s="61"/>
      <c r="H16" s="11"/>
      <c r="I16" s="45"/>
    </row>
    <row r="17" spans="1:9" ht="14.25" thickBot="1" thickTop="1">
      <c r="A17" s="7">
        <v>12</v>
      </c>
      <c r="B17" s="58" t="s">
        <v>68</v>
      </c>
      <c r="C17" s="52">
        <v>121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 t="s">
        <v>36</v>
      </c>
      <c r="C19" s="62">
        <v>218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Bill Woodford</v>
      </c>
      <c r="E20" s="67">
        <v>173</v>
      </c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 t="s">
        <v>77</v>
      </c>
      <c r="C21" s="52">
        <v>139.5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Barton</v>
      </c>
      <c r="G22" s="67">
        <v>217.5</v>
      </c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 t="s">
        <v>105</v>
      </c>
      <c r="C23" s="62">
        <v>231.5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Barton</v>
      </c>
      <c r="E24" s="71">
        <v>259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106</v>
      </c>
      <c r="C25" s="52">
        <v>107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Barton</v>
      </c>
      <c r="I26" s="71"/>
    </row>
    <row r="27" spans="1:13" ht="14.25" thickBot="1" thickTop="1">
      <c r="A27" s="7">
        <v>7</v>
      </c>
      <c r="B27" s="59" t="s">
        <v>86</v>
      </c>
      <c r="C27" s="62">
        <v>154.5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Bigham</v>
      </c>
      <c r="E28" s="67">
        <v>158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76</v>
      </c>
      <c r="C29" s="52">
        <v>156.5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Kumar</v>
      </c>
      <c r="G30" s="71">
        <v>177</v>
      </c>
      <c r="L30" s="11"/>
      <c r="M30" s="45"/>
      <c r="N30" s="1"/>
    </row>
    <row r="31" spans="1:13" ht="14.25" thickBot="1" thickTop="1">
      <c r="A31" s="7">
        <v>2</v>
      </c>
      <c r="B31" s="59" t="s">
        <v>80</v>
      </c>
      <c r="C31" s="62">
        <v>157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Kumar</v>
      </c>
      <c r="E32" s="71">
        <v>162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107</v>
      </c>
      <c r="C33" s="52">
        <v>97.5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/>
      <c r="C37" s="60"/>
      <c r="D37" s="5"/>
      <c r="E37" s="19"/>
      <c r="F37" s="5"/>
      <c r="G37" s="19"/>
      <c r="H37" s="5"/>
      <c r="I37" s="19"/>
      <c r="J37" s="5"/>
      <c r="K37" s="19"/>
      <c r="L37" s="5"/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Fernald</v>
      </c>
      <c r="I40" s="65">
        <v>250.5</v>
      </c>
    </row>
    <row r="41" spans="4:9" ht="14.25" thickBot="1" thickTop="1">
      <c r="D41" s="55" t="str">
        <f>IF(E32&gt;E28,D28,IF(E28=E32,"Loser # 12",D32))</f>
        <v>Bigham</v>
      </c>
      <c r="E41" s="67">
        <v>117</v>
      </c>
      <c r="G41" s="61"/>
      <c r="H41" s="32"/>
      <c r="I41" s="72"/>
    </row>
    <row r="42" spans="2:11" ht="14.25" thickBot="1" thickTop="1">
      <c r="B42" s="56" t="str">
        <f>IF(C5&gt;C3,B3,IF(C3=C5,"Loser 1/16",B5))</f>
        <v>BYE</v>
      </c>
      <c r="C42" s="65">
        <v>0</v>
      </c>
      <c r="D42" s="18" t="s">
        <v>16</v>
      </c>
      <c r="E42" s="63"/>
      <c r="F42" s="55" t="str">
        <f>IF(E41&gt;E43,D41,IF(E41=E43," ",D43))</f>
        <v>Ben Woodford</v>
      </c>
      <c r="G42" s="67">
        <v>203.5</v>
      </c>
      <c r="I42" s="69"/>
      <c r="J42" s="55" t="str">
        <f>IF(I40&gt;I45,H40,IF(I40=I45," ",H45))</f>
        <v>Fernald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Ben Woodford</v>
      </c>
      <c r="E43" s="52">
        <v>185.5</v>
      </c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Ben Woodford</v>
      </c>
      <c r="C44" s="52">
        <v>1</v>
      </c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Ben Woodford</v>
      </c>
      <c r="I45" s="52">
        <v>150</v>
      </c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Bill Woodford</v>
      </c>
      <c r="E47" s="67">
        <v>199</v>
      </c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Werner</v>
      </c>
      <c r="C48" s="62">
        <v>147</v>
      </c>
      <c r="D48" s="18" t="s">
        <v>17</v>
      </c>
      <c r="E48" s="63"/>
      <c r="F48" s="57" t="str">
        <f>IF(E47&gt;E49,D47,IF(E47=E49," ",D49))</f>
        <v>Bill Woodford</v>
      </c>
      <c r="G48" s="71">
        <v>179.5</v>
      </c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Werner</v>
      </c>
      <c r="E49" s="52">
        <v>118</v>
      </c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Chockalingam</v>
      </c>
      <c r="C50" s="52">
        <v>128</v>
      </c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Kumar</v>
      </c>
      <c r="I51" s="65">
        <v>133</v>
      </c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Rittenhouse</v>
      </c>
      <c r="E52" s="67">
        <v>132.5</v>
      </c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Biegler</v>
      </c>
      <c r="C53" s="62">
        <v>125</v>
      </c>
      <c r="D53" s="18" t="s">
        <v>18</v>
      </c>
      <c r="E53" s="63"/>
      <c r="F53" s="55" t="str">
        <f>IF(E52&gt;E54,D52,IF(E52=E54," ",D54))</f>
        <v>Rittenhouse</v>
      </c>
      <c r="G53" s="67">
        <v>0</v>
      </c>
      <c r="H53" s="11"/>
      <c r="I53" s="69"/>
      <c r="J53" s="57" t="str">
        <f>IF(I51&gt;I56,H51,IF(I51=I56," ",H56))</f>
        <v>Wilt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Biegler</v>
      </c>
      <c r="E54" s="52">
        <v>126</v>
      </c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Jagot</v>
      </c>
      <c r="C55" s="52">
        <v>115.5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Wilt</v>
      </c>
      <c r="I56" s="52">
        <v>177</v>
      </c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Cadmus</v>
      </c>
      <c r="E58" s="67">
        <v>142</v>
      </c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Wilt</v>
      </c>
      <c r="C59" s="62">
        <v>209</v>
      </c>
      <c r="D59" s="18" t="s">
        <v>19</v>
      </c>
      <c r="E59" s="63"/>
      <c r="F59" s="57" t="str">
        <f>IF(E58&gt;E60,D58,IF(E58=E60," ",D60))</f>
        <v>Wilt</v>
      </c>
      <c r="G59" s="71">
        <v>1</v>
      </c>
    </row>
    <row r="60" spans="2:12" ht="14.25" thickBot="1" thickTop="1">
      <c r="B60" s="18" t="s">
        <v>15</v>
      </c>
      <c r="C60" s="63"/>
      <c r="D60" s="57" t="str">
        <f>IF(C59&gt;C61,B59,IF(C59=C61," ",B61))</f>
        <v>Wilt</v>
      </c>
      <c r="E60" s="52">
        <v>189.5</v>
      </c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Boswell</v>
      </c>
      <c r="C61" s="52">
        <v>88.5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/>
      <c r="C1" s="60"/>
      <c r="D1" s="5"/>
      <c r="E1" s="19"/>
      <c r="F1" s="5"/>
      <c r="G1" s="19"/>
      <c r="H1" s="5"/>
      <c r="I1" s="19"/>
      <c r="J1" s="6"/>
      <c r="K1" s="48"/>
      <c r="L1" s="5"/>
      <c r="M1" s="19"/>
      <c r="N1" s="53"/>
    </row>
    <row r="2" ht="12.75">
      <c r="L2" s="5"/>
    </row>
    <row r="3" spans="1:5" ht="13.5" thickBot="1">
      <c r="A3" s="7">
        <v>1</v>
      </c>
      <c r="B3" s="58" t="s">
        <v>87</v>
      </c>
      <c r="C3" s="62">
        <v>184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McGibblets</v>
      </c>
      <c r="E4" s="67"/>
    </row>
    <row r="5" spans="1:7" ht="14.25" thickBot="1" thickTop="1">
      <c r="A5" s="7">
        <v>16</v>
      </c>
      <c r="B5" s="58" t="s">
        <v>88</v>
      </c>
      <c r="C5" s="52">
        <v>99.5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 </v>
      </c>
      <c r="G6" s="67"/>
      <c r="L6" s="7"/>
      <c r="N6" s="54"/>
    </row>
    <row r="7" spans="1:14" ht="14.25" thickBot="1" thickTop="1">
      <c r="A7" s="7">
        <v>8</v>
      </c>
      <c r="B7" s="59" t="s">
        <v>89</v>
      </c>
      <c r="C7" s="62">
        <v>167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Creepy</v>
      </c>
      <c r="E8" s="71"/>
      <c r="F8" s="11"/>
      <c r="G8" s="73"/>
      <c r="L8" s="7"/>
      <c r="N8" s="54"/>
    </row>
    <row r="9" spans="1:7" ht="14.25" thickBot="1" thickTop="1">
      <c r="A9" s="7">
        <v>9</v>
      </c>
      <c r="B9" s="58" t="s">
        <v>90</v>
      </c>
      <c r="C9" s="52">
        <v>181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 </v>
      </c>
      <c r="I10" s="67"/>
    </row>
    <row r="11" spans="1:9" ht="14.25" thickBot="1" thickTop="1">
      <c r="A11" s="7">
        <v>4</v>
      </c>
      <c r="B11" s="59" t="s">
        <v>91</v>
      </c>
      <c r="C11" s="62">
        <v>1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Urban</v>
      </c>
      <c r="E12" s="67"/>
      <c r="F12" s="11"/>
      <c r="G12" s="73"/>
      <c r="H12" s="11"/>
      <c r="I12" s="45"/>
    </row>
    <row r="13" spans="1:9" ht="14.25" thickBot="1" thickTop="1">
      <c r="A13" s="7">
        <v>13</v>
      </c>
      <c r="B13" s="58" t="s">
        <v>92</v>
      </c>
      <c r="C13" s="52">
        <v>0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 </v>
      </c>
      <c r="G14" s="71"/>
      <c r="H14" s="11"/>
      <c r="I14" s="45"/>
    </row>
    <row r="15" spans="1:9" ht="14.25" thickBot="1" thickTop="1">
      <c r="A15" s="7">
        <v>5</v>
      </c>
      <c r="B15" s="59" t="s">
        <v>93</v>
      </c>
      <c r="C15" s="62">
        <v>165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Benny</v>
      </c>
      <c r="E16" s="71"/>
      <c r="G16" s="61"/>
      <c r="H16" s="11"/>
      <c r="I16" s="45"/>
    </row>
    <row r="17" spans="1:9" ht="14.25" thickBot="1" thickTop="1">
      <c r="A17" s="7">
        <v>12</v>
      </c>
      <c r="B17" s="58" t="s">
        <v>94</v>
      </c>
      <c r="C17" s="52">
        <v>154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 t="s">
        <v>95</v>
      </c>
      <c r="C19" s="62">
        <v>1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Mookie</v>
      </c>
      <c r="E20" s="67"/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 t="s">
        <v>96</v>
      </c>
      <c r="C21" s="52">
        <v>0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 </v>
      </c>
      <c r="G22" s="67"/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 t="s">
        <v>97</v>
      </c>
      <c r="C23" s="62">
        <v>0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Shaved</v>
      </c>
      <c r="E24" s="71"/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98</v>
      </c>
      <c r="C25" s="52">
        <v>1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 </v>
      </c>
      <c r="I26" s="71"/>
    </row>
    <row r="27" spans="1:13" ht="14.25" thickBot="1" thickTop="1">
      <c r="A27" s="7">
        <v>7</v>
      </c>
      <c r="B27" s="59" t="s">
        <v>99</v>
      </c>
      <c r="C27" s="62">
        <v>216.5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Hoopleheads</v>
      </c>
      <c r="E28" s="67"/>
      <c r="F28" s="11"/>
      <c r="G28" s="73"/>
      <c r="L28" s="32"/>
      <c r="M28" s="44"/>
    </row>
    <row r="29" spans="1:14" ht="14.25" thickBot="1" thickTop="1">
      <c r="A29" s="7">
        <v>10</v>
      </c>
      <c r="B29" s="58" t="s">
        <v>100</v>
      </c>
      <c r="C29" s="52">
        <v>142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 </v>
      </c>
      <c r="G30" s="71"/>
      <c r="L30" s="11"/>
      <c r="M30" s="45"/>
      <c r="N30" s="1"/>
    </row>
    <row r="31" spans="1:13" ht="14.25" thickBot="1" thickTop="1">
      <c r="A31" s="7">
        <v>2</v>
      </c>
      <c r="B31" s="59" t="s">
        <v>101</v>
      </c>
      <c r="C31" s="62">
        <v>218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Bulletboy</v>
      </c>
      <c r="E32" s="71"/>
      <c r="G32" s="61"/>
      <c r="L32" s="11"/>
      <c r="M32" s="50"/>
      <c r="N32" s="11"/>
    </row>
    <row r="33" spans="1:5" ht="14.25" thickBot="1" thickTop="1">
      <c r="A33" s="7">
        <v>15</v>
      </c>
      <c r="B33" s="58" t="s">
        <v>102</v>
      </c>
      <c r="C33" s="52">
        <v>138.5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/>
      <c r="C37" s="60"/>
      <c r="D37" s="5"/>
      <c r="E37" s="19"/>
      <c r="F37" s="5"/>
      <c r="G37" s="19"/>
      <c r="H37" s="5"/>
      <c r="I37" s="19"/>
      <c r="J37" s="5"/>
      <c r="K37" s="19"/>
      <c r="L37" s="5"/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Loser # 21</v>
      </c>
      <c r="I40" s="65"/>
    </row>
    <row r="41" spans="4:9" ht="14.25" thickBot="1" thickTop="1">
      <c r="D41" s="55" t="str">
        <f>IF(E32&gt;E28,D28,IF(E28=E32,"Loser # 12",D32))</f>
        <v>Loser # 12</v>
      </c>
      <c r="E41" s="67"/>
      <c r="G41" s="61"/>
      <c r="H41" s="32"/>
      <c r="I41" s="72"/>
    </row>
    <row r="42" spans="2:11" ht="14.25" thickBot="1" thickTop="1">
      <c r="B42" s="56" t="str">
        <f>IF(C5&gt;C3,B3,IF(C3=C5,"Loser 1/16",B5))</f>
        <v>Ricky Barcel</v>
      </c>
      <c r="C42" s="65"/>
      <c r="D42" s="18" t="s">
        <v>16</v>
      </c>
      <c r="E42" s="63"/>
      <c r="F42" s="55" t="str">
        <f>IF(E41&gt;E43,D41,IF(E41=E43," ",D43))</f>
        <v> </v>
      </c>
      <c r="G42" s="67"/>
      <c r="I42" s="69"/>
      <c r="J42" s="55" t="str">
        <f>IF(I40&gt;I45,H40,IF(I40=I45," ",H45))</f>
        <v> 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 </v>
      </c>
      <c r="E43" s="52"/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Skinny </v>
      </c>
      <c r="C44" s="52"/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 </v>
      </c>
      <c r="I45" s="52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Loser # 11</v>
      </c>
      <c r="E47" s="67"/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Gengius</v>
      </c>
      <c r="C48" s="62"/>
      <c r="D48" s="18" t="s">
        <v>17</v>
      </c>
      <c r="E48" s="63"/>
      <c r="F48" s="57" t="str">
        <f>IF(E47&gt;E49,D47,IF(E47=E49," ",D49))</f>
        <v> </v>
      </c>
      <c r="G48" s="71"/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 </v>
      </c>
      <c r="E49" s="52"/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Grendal</v>
      </c>
      <c r="C50" s="52"/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Loser # 22</v>
      </c>
      <c r="I51" s="65"/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Loser # 10</v>
      </c>
      <c r="E52" s="67"/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Reasons</v>
      </c>
      <c r="C53" s="62">
        <v>209.5</v>
      </c>
      <c r="D53" s="18" t="s">
        <v>18</v>
      </c>
      <c r="E53" s="63"/>
      <c r="F53" s="55" t="str">
        <f>IF(E52&gt;E54,D52,IF(E52=E54," ",D54))</f>
        <v> </v>
      </c>
      <c r="G53" s="67"/>
      <c r="H53" s="11"/>
      <c r="I53" s="69"/>
      <c r="J53" s="57" t="str">
        <f>IF(I51&gt;I56,H51,IF(I51=I56," ",H56))</f>
        <v> 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Reasons</v>
      </c>
      <c r="E54" s="52"/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P Money</v>
      </c>
      <c r="C55" s="52">
        <v>165.5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 </v>
      </c>
      <c r="I56" s="52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Loser # 9</v>
      </c>
      <c r="E58" s="67"/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Team Chi</v>
      </c>
      <c r="C59" s="62">
        <v>193.5</v>
      </c>
      <c r="D59" s="18" t="s">
        <v>19</v>
      </c>
      <c r="E59" s="63"/>
      <c r="F59" s="57" t="str">
        <f>IF(E58&gt;E60,D58,IF(E58=E60," ",D60))</f>
        <v> </v>
      </c>
      <c r="G59" s="71"/>
    </row>
    <row r="60" spans="2:12" ht="14.25" thickBot="1" thickTop="1">
      <c r="B60" s="18" t="s">
        <v>15</v>
      </c>
      <c r="C60" s="63"/>
      <c r="D60" s="57" t="str">
        <f>IF(C59&gt;C61,B59,IF(C59=C61," ",B61))</f>
        <v>Team Chi</v>
      </c>
      <c r="E60" s="52"/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Expect</v>
      </c>
      <c r="C61" s="52">
        <v>124.5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40218</v>
      </c>
      <c r="C1" s="60"/>
      <c r="D1" s="5">
        <v>40225</v>
      </c>
      <c r="E1" s="19"/>
      <c r="F1" s="5">
        <v>40239</v>
      </c>
      <c r="G1" s="19"/>
      <c r="H1" s="5">
        <v>40253</v>
      </c>
      <c r="I1" s="19"/>
      <c r="J1" s="6"/>
      <c r="K1" s="48"/>
      <c r="L1" s="5">
        <v>40267</v>
      </c>
      <c r="M1" s="19"/>
      <c r="N1" s="53"/>
    </row>
    <row r="2" ht="12.75">
      <c r="L2" s="5">
        <v>40274</v>
      </c>
    </row>
    <row r="3" spans="1:5" ht="13.5" thickBot="1">
      <c r="A3" s="7">
        <v>1</v>
      </c>
      <c r="B3" s="58"/>
      <c r="C3" s="62"/>
      <c r="E3" s="66"/>
    </row>
    <row r="4" spans="2:5" ht="14.25" thickBot="1" thickTop="1">
      <c r="B4" s="18" t="s">
        <v>0</v>
      </c>
      <c r="C4" s="63"/>
      <c r="D4" s="55" t="str">
        <f>IF(C3&gt;C5,B3,IF(C3=C5," ",B5))</f>
        <v> </v>
      </c>
      <c r="E4" s="67"/>
    </row>
    <row r="5" spans="1:7" ht="14.25" thickBot="1" thickTop="1">
      <c r="A5" s="7">
        <v>16</v>
      </c>
      <c r="B5" s="58"/>
      <c r="C5" s="52"/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 </v>
      </c>
      <c r="G6" s="67"/>
      <c r="L6" s="7"/>
      <c r="N6" s="54"/>
    </row>
    <row r="7" spans="1:14" ht="14.25" thickBot="1" thickTop="1">
      <c r="A7" s="7">
        <v>8</v>
      </c>
      <c r="B7" s="59"/>
      <c r="C7" s="62"/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 </v>
      </c>
      <c r="E8" s="71"/>
      <c r="F8" s="11"/>
      <c r="G8" s="73"/>
      <c r="L8" s="7"/>
      <c r="N8" s="54"/>
    </row>
    <row r="9" spans="1:7" ht="14.25" thickBot="1" thickTop="1">
      <c r="A9" s="7">
        <v>9</v>
      </c>
      <c r="B9" s="58"/>
      <c r="C9" s="52"/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 </v>
      </c>
      <c r="I10" s="67"/>
    </row>
    <row r="11" spans="1:9" ht="14.25" thickBot="1" thickTop="1">
      <c r="A11" s="7">
        <v>4</v>
      </c>
      <c r="B11" s="59"/>
      <c r="C11" s="62"/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 </v>
      </c>
      <c r="E12" s="67"/>
      <c r="F12" s="11"/>
      <c r="G12" s="73"/>
      <c r="H12" s="11"/>
      <c r="I12" s="45"/>
    </row>
    <row r="13" spans="1:9" ht="14.25" thickBot="1" thickTop="1">
      <c r="A13" s="7">
        <v>13</v>
      </c>
      <c r="B13" s="58"/>
      <c r="C13" s="52"/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 </v>
      </c>
      <c r="G14" s="71"/>
      <c r="H14" s="11"/>
      <c r="I14" s="45"/>
    </row>
    <row r="15" spans="1:9" ht="14.25" thickBot="1" thickTop="1">
      <c r="A15" s="7">
        <v>5</v>
      </c>
      <c r="B15" s="59"/>
      <c r="C15" s="62"/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 </v>
      </c>
      <c r="E16" s="71"/>
      <c r="G16" s="61"/>
      <c r="H16" s="11"/>
      <c r="I16" s="45"/>
    </row>
    <row r="17" spans="1:9" ht="14.25" thickBot="1" thickTop="1">
      <c r="A17" s="7">
        <v>12</v>
      </c>
      <c r="B17" s="58"/>
      <c r="C17" s="52"/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/>
      <c r="C19" s="62"/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 </v>
      </c>
      <c r="E20" s="67"/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/>
      <c r="C21" s="52"/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 </v>
      </c>
      <c r="G22" s="67"/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/>
      <c r="C23" s="62"/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 </v>
      </c>
      <c r="E24" s="71"/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/>
      <c r="C25" s="52"/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 </v>
      </c>
      <c r="I26" s="71"/>
    </row>
    <row r="27" spans="1:13" ht="14.25" thickBot="1" thickTop="1">
      <c r="A27" s="7">
        <v>7</v>
      </c>
      <c r="B27" s="59"/>
      <c r="C27" s="62"/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 </v>
      </c>
      <c r="E28" s="67"/>
      <c r="F28" s="11"/>
      <c r="G28" s="73"/>
      <c r="L28" s="32"/>
      <c r="M28" s="44"/>
    </row>
    <row r="29" spans="1:14" ht="14.25" thickBot="1" thickTop="1">
      <c r="A29" s="7">
        <v>10</v>
      </c>
      <c r="B29" s="58"/>
      <c r="C29" s="52"/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 </v>
      </c>
      <c r="G30" s="71"/>
      <c r="L30" s="11"/>
      <c r="M30" s="45"/>
      <c r="N30" s="1"/>
    </row>
    <row r="31" spans="1:13" ht="14.25" thickBot="1" thickTop="1">
      <c r="A31" s="7">
        <v>2</v>
      </c>
      <c r="B31" s="59"/>
      <c r="C31" s="62"/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 </v>
      </c>
      <c r="E32" s="71"/>
      <c r="G32" s="61"/>
      <c r="L32" s="11"/>
      <c r="M32" s="50"/>
      <c r="N32" s="11"/>
    </row>
    <row r="33" spans="1:5" ht="14.25" thickBot="1" thickTop="1">
      <c r="A33" s="7">
        <v>15</v>
      </c>
      <c r="B33" s="58"/>
      <c r="C33" s="52"/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40225</v>
      </c>
      <c r="C37" s="60"/>
      <c r="D37" s="5">
        <v>40232</v>
      </c>
      <c r="E37" s="19"/>
      <c r="F37" s="5">
        <v>40239</v>
      </c>
      <c r="G37" s="19"/>
      <c r="H37" s="5">
        <v>40246</v>
      </c>
      <c r="I37" s="19"/>
      <c r="J37" s="5">
        <v>40253</v>
      </c>
      <c r="K37" s="19"/>
      <c r="L37" s="5">
        <v>40260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Loser # 21</v>
      </c>
      <c r="I40" s="65"/>
    </row>
    <row r="41" spans="4:9" ht="14.25" thickBot="1" thickTop="1">
      <c r="D41" s="55" t="str">
        <f>IF(E32&gt;E28,D28,IF(E28=E32,"Loser # 12",D32))</f>
        <v>Loser # 12</v>
      </c>
      <c r="E41" s="67"/>
      <c r="G41" s="61"/>
      <c r="H41" s="32"/>
      <c r="I41" s="72"/>
    </row>
    <row r="42" spans="2:11" ht="14.25" thickBot="1" thickTop="1">
      <c r="B42" s="56" t="str">
        <f>IF(C5&gt;C3,B3,IF(C3=C5,"Loser 1/16",B5))</f>
        <v>Loser 1/16</v>
      </c>
      <c r="C42" s="65"/>
      <c r="D42" s="18" t="s">
        <v>16</v>
      </c>
      <c r="E42" s="63"/>
      <c r="F42" s="55" t="str">
        <f>IF(E41&gt;E43,D41,IF(E41=E43," ",D43))</f>
        <v> </v>
      </c>
      <c r="G42" s="67"/>
      <c r="I42" s="69"/>
      <c r="J42" s="55" t="str">
        <f>IF(I40&gt;I45,H40,IF(I40=I45," ",H45))</f>
        <v> 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 </v>
      </c>
      <c r="E43" s="52"/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Loser 8/9</v>
      </c>
      <c r="C44" s="52"/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 </v>
      </c>
      <c r="I45" s="52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Loser # 11</v>
      </c>
      <c r="E47" s="67"/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Loser 4/13</v>
      </c>
      <c r="C48" s="62"/>
      <c r="D48" s="18" t="s">
        <v>17</v>
      </c>
      <c r="E48" s="63"/>
      <c r="F48" s="57" t="str">
        <f>IF(E47&gt;E49,D47,IF(E47=E49," ",D49))</f>
        <v> </v>
      </c>
      <c r="G48" s="71"/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 </v>
      </c>
      <c r="E49" s="52"/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Loser 5/12</v>
      </c>
      <c r="C50" s="52"/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Loser # 22</v>
      </c>
      <c r="I51" s="65"/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Loser # 10</v>
      </c>
      <c r="E52" s="67"/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Loser 3/14</v>
      </c>
      <c r="C53" s="62"/>
      <c r="D53" s="18" t="s">
        <v>18</v>
      </c>
      <c r="E53" s="63"/>
      <c r="F53" s="55" t="str">
        <f>IF(E52&gt;E54,D52,IF(E52=E54," ",D54))</f>
        <v> </v>
      </c>
      <c r="G53" s="67"/>
      <c r="H53" s="11"/>
      <c r="I53" s="69"/>
      <c r="J53" s="57" t="str">
        <f>IF(I51&gt;I56,H51,IF(I51=I56," ",H56))</f>
        <v> 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 </v>
      </c>
      <c r="E54" s="52"/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Loser 6/11</v>
      </c>
      <c r="C55" s="52"/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 </v>
      </c>
      <c r="I56" s="52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Loser # 9</v>
      </c>
      <c r="E58" s="67"/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Loser 7/10</v>
      </c>
      <c r="C59" s="62"/>
      <c r="D59" s="18" t="s">
        <v>19</v>
      </c>
      <c r="E59" s="63"/>
      <c r="F59" s="57" t="str">
        <f>IF(E58&gt;E60,D58,IF(E58=E60," ",D60))</f>
        <v> </v>
      </c>
      <c r="G59" s="71"/>
    </row>
    <row r="60" spans="2:12" ht="14.25" thickBot="1" thickTop="1">
      <c r="B60" s="18" t="s">
        <v>15</v>
      </c>
      <c r="C60" s="63"/>
      <c r="D60" s="57" t="str">
        <f>IF(C59&gt;C61,B59,IF(C59=C61," ",B61))</f>
        <v> </v>
      </c>
      <c r="E60" s="52"/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Loser 2/15</v>
      </c>
      <c r="C61" s="52"/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2.7109375" style="9" customWidth="1"/>
    <col min="3" max="3" width="5.7109375" style="61" customWidth="1"/>
    <col min="4" max="4" width="12.7109375" style="8" customWidth="1"/>
    <col min="5" max="5" width="5.7109375" style="37" customWidth="1"/>
    <col min="6" max="6" width="12.7109375" style="9" customWidth="1"/>
    <col min="7" max="7" width="5.7109375" style="23" customWidth="1"/>
    <col min="8" max="8" width="12.7109375" style="9" customWidth="1"/>
    <col min="9" max="9" width="5.7109375" style="23" customWidth="1"/>
    <col min="10" max="10" width="12.7109375" style="9" customWidth="1"/>
    <col min="11" max="11" width="5.7109375" style="23" customWidth="1"/>
    <col min="12" max="12" width="12.7109375" style="9" customWidth="1"/>
    <col min="13" max="13" width="5.7109375" style="23" customWidth="1"/>
    <col min="14" max="14" width="12.7109375" style="9" customWidth="1"/>
    <col min="15" max="16384" width="9.140625" style="9" customWidth="1"/>
  </cols>
  <sheetData>
    <row r="1" spans="2:14" s="4" customFormat="1" ht="12.75">
      <c r="B1" s="5">
        <v>40155</v>
      </c>
      <c r="C1" s="60"/>
      <c r="D1" s="5">
        <v>40162</v>
      </c>
      <c r="E1" s="19"/>
      <c r="F1" s="5">
        <v>40176</v>
      </c>
      <c r="G1" s="19"/>
      <c r="H1" s="5">
        <v>40190</v>
      </c>
      <c r="I1" s="19"/>
      <c r="J1" s="6"/>
      <c r="K1" s="48"/>
      <c r="L1" s="5">
        <v>39839</v>
      </c>
      <c r="M1" s="19"/>
      <c r="N1" s="53"/>
    </row>
    <row r="2" ht="12.75">
      <c r="L2" s="5">
        <v>39846</v>
      </c>
    </row>
    <row r="3" spans="1:5" ht="13.5" thickBot="1">
      <c r="A3" s="7">
        <v>1</v>
      </c>
      <c r="B3" s="58" t="s">
        <v>74</v>
      </c>
      <c r="C3" s="62">
        <v>224</v>
      </c>
      <c r="E3" s="66"/>
    </row>
    <row r="4" spans="2:5" ht="14.25" thickBot="1" thickTop="1">
      <c r="B4" s="18" t="s">
        <v>0</v>
      </c>
      <c r="C4" s="63"/>
      <c r="D4" s="55" t="str">
        <f>IF(C3&gt;C5,B3,IF(C3=C5," ",B5))</f>
        <v>Rittenhouse</v>
      </c>
      <c r="E4" s="67"/>
    </row>
    <row r="5" spans="1:7" ht="14.25" thickBot="1" thickTop="1">
      <c r="A5" s="7">
        <v>16</v>
      </c>
      <c r="B5" s="58" t="s">
        <v>86</v>
      </c>
      <c r="C5" s="52">
        <v>129</v>
      </c>
      <c r="D5" s="28"/>
      <c r="E5" s="68"/>
      <c r="G5" s="61"/>
    </row>
    <row r="6" spans="4:14" ht="14.25" thickBot="1" thickTop="1">
      <c r="D6" s="16" t="s">
        <v>8</v>
      </c>
      <c r="E6" s="69"/>
      <c r="F6" s="55" t="str">
        <f>IF(E4&gt;E8,D4,IF(E4=E8," ",D8))</f>
        <v> </v>
      </c>
      <c r="G6" s="67"/>
      <c r="L6" s="7"/>
      <c r="N6" s="54"/>
    </row>
    <row r="7" spans="1:14" ht="14.25" thickBot="1" thickTop="1">
      <c r="A7" s="7">
        <v>8</v>
      </c>
      <c r="B7" s="59" t="s">
        <v>79</v>
      </c>
      <c r="C7" s="62">
        <v>194.5</v>
      </c>
      <c r="D7" s="17"/>
      <c r="E7" s="70"/>
      <c r="F7" s="32"/>
      <c r="G7" s="72"/>
      <c r="L7" s="7"/>
      <c r="N7" s="54"/>
    </row>
    <row r="8" spans="2:14" ht="14.25" thickBot="1" thickTop="1">
      <c r="B8" s="18" t="s">
        <v>1</v>
      </c>
      <c r="C8" s="63"/>
      <c r="D8" s="57" t="str">
        <f>IF(C7&gt;C9,B7,IF(C7=C9," ",B9))</f>
        <v>Kumar</v>
      </c>
      <c r="E8" s="71"/>
      <c r="F8" s="11"/>
      <c r="G8" s="73"/>
      <c r="L8" s="7"/>
      <c r="N8" s="54"/>
    </row>
    <row r="9" spans="1:7" ht="14.25" thickBot="1" thickTop="1">
      <c r="A9" s="7">
        <v>9</v>
      </c>
      <c r="B9" s="58" t="s">
        <v>80</v>
      </c>
      <c r="C9" s="52">
        <v>199</v>
      </c>
      <c r="E9" s="66"/>
      <c r="F9" s="11"/>
      <c r="G9" s="73"/>
    </row>
    <row r="10" spans="5:9" ht="14.25" thickBot="1" thickTop="1">
      <c r="E10" s="66"/>
      <c r="F10" s="16" t="s">
        <v>20</v>
      </c>
      <c r="G10" s="69"/>
      <c r="H10" s="55" t="str">
        <f>IF(G6&gt;G14,F6,IF(G6=G14," ",F14))</f>
        <v> </v>
      </c>
      <c r="I10" s="67"/>
    </row>
    <row r="11" spans="1:9" ht="14.25" thickBot="1" thickTop="1">
      <c r="A11" s="7">
        <v>4</v>
      </c>
      <c r="B11" s="59" t="s">
        <v>75</v>
      </c>
      <c r="C11" s="62">
        <v>209.5</v>
      </c>
      <c r="E11" s="66"/>
      <c r="F11" s="11"/>
      <c r="G11" s="73"/>
      <c r="H11" s="32"/>
      <c r="I11" s="44"/>
    </row>
    <row r="12" spans="2:9" ht="14.25" thickBot="1" thickTop="1">
      <c r="B12" s="18" t="s">
        <v>2</v>
      </c>
      <c r="C12" s="63"/>
      <c r="D12" s="55" t="str">
        <f>IF(C11&gt;C13,B11,IF(C11=C13," ",B13))</f>
        <v>Fernald</v>
      </c>
      <c r="E12" s="67"/>
      <c r="F12" s="11"/>
      <c r="G12" s="73"/>
      <c r="H12" s="11"/>
      <c r="I12" s="45"/>
    </row>
    <row r="13" spans="1:9" ht="14.25" thickBot="1" thickTop="1">
      <c r="A13" s="7">
        <v>13</v>
      </c>
      <c r="B13" s="58" t="s">
        <v>83</v>
      </c>
      <c r="C13" s="52">
        <v>203.5</v>
      </c>
      <c r="D13" s="28"/>
      <c r="E13" s="68"/>
      <c r="F13" s="11"/>
      <c r="G13" s="73"/>
      <c r="H13" s="11"/>
      <c r="I13" s="45"/>
    </row>
    <row r="14" spans="4:9" ht="14.25" thickBot="1" thickTop="1">
      <c r="D14" s="16" t="s">
        <v>9</v>
      </c>
      <c r="E14" s="69"/>
      <c r="F14" s="57" t="str">
        <f>IF(E12&gt;E16,D12,IF(E12=E16," ",D16))</f>
        <v> </v>
      </c>
      <c r="G14" s="71"/>
      <c r="H14" s="11"/>
      <c r="I14" s="45"/>
    </row>
    <row r="15" spans="1:9" ht="14.25" thickBot="1" thickTop="1">
      <c r="A15" s="7">
        <v>5</v>
      </c>
      <c r="B15" s="59" t="s">
        <v>77</v>
      </c>
      <c r="C15" s="62">
        <v>193</v>
      </c>
      <c r="D15" s="17"/>
      <c r="E15" s="70"/>
      <c r="G15" s="61"/>
      <c r="H15" s="11"/>
      <c r="I15" s="45"/>
    </row>
    <row r="16" spans="2:9" ht="14.25" thickBot="1" thickTop="1">
      <c r="B16" s="18" t="s">
        <v>3</v>
      </c>
      <c r="C16" s="63"/>
      <c r="D16" s="57" t="str">
        <f>IF(C15&gt;C17,B15,IF(C15=C17," ",B17))</f>
        <v>Chockalingam</v>
      </c>
      <c r="E16" s="71"/>
      <c r="G16" s="61"/>
      <c r="H16" s="11"/>
      <c r="I16" s="45"/>
    </row>
    <row r="17" spans="1:9" ht="14.25" thickBot="1" thickTop="1">
      <c r="A17" s="7">
        <v>12</v>
      </c>
      <c r="B17" s="58" t="s">
        <v>68</v>
      </c>
      <c r="C17" s="52">
        <v>208</v>
      </c>
      <c r="E17" s="66"/>
      <c r="G17" s="61"/>
      <c r="H17" s="11"/>
      <c r="I17" s="45"/>
    </row>
    <row r="18" spans="5:13" ht="14.25" thickBot="1" thickTop="1">
      <c r="E18" s="66"/>
      <c r="G18" s="61"/>
      <c r="H18" s="16" t="s">
        <v>26</v>
      </c>
      <c r="I18" s="26"/>
      <c r="L18" s="57" t="str">
        <f>IF(I10&gt;I26,H10,IF(I10=I26," ",H26))</f>
        <v> </v>
      </c>
      <c r="M18" s="51"/>
    </row>
    <row r="19" spans="1:13" ht="14.25" thickBot="1" thickTop="1">
      <c r="A19" s="7">
        <v>3</v>
      </c>
      <c r="B19" s="59" t="s">
        <v>76</v>
      </c>
      <c r="C19" s="62">
        <v>216.5</v>
      </c>
      <c r="E19" s="66"/>
      <c r="G19" s="61"/>
      <c r="H19" s="16"/>
      <c r="I19" s="26"/>
      <c r="J19" s="33"/>
      <c r="K19" s="49"/>
      <c r="L19" s="32"/>
      <c r="M19" s="44"/>
    </row>
    <row r="20" spans="2:14" ht="14.25" thickBot="1" thickTop="1">
      <c r="B20" s="18" t="s">
        <v>4</v>
      </c>
      <c r="C20" s="63"/>
      <c r="D20" s="55" t="str">
        <f>IF(C19&gt;C21,B19,IF(C19=C21," ",B21))</f>
        <v>Bigham</v>
      </c>
      <c r="E20" s="67">
        <v>204.5</v>
      </c>
      <c r="G20" s="61"/>
      <c r="H20" s="11"/>
      <c r="I20" s="45"/>
      <c r="L20" s="16" t="s">
        <v>29</v>
      </c>
      <c r="M20" s="26"/>
      <c r="N20" s="57" t="str">
        <f>IF(M18&gt;M22,L18,IF(M18=M22," ",L22))</f>
        <v> </v>
      </c>
    </row>
    <row r="21" spans="1:14" ht="14.25" thickBot="1" thickTop="1">
      <c r="A21" s="7">
        <v>14</v>
      </c>
      <c r="B21" s="58" t="s">
        <v>84</v>
      </c>
      <c r="C21" s="52">
        <v>165</v>
      </c>
      <c r="D21" s="28"/>
      <c r="E21" s="68"/>
      <c r="G21" s="61"/>
      <c r="H21" s="11"/>
      <c r="I21" s="45"/>
      <c r="L21" s="11"/>
      <c r="M21" s="45"/>
      <c r="N21" s="1"/>
    </row>
    <row r="22" spans="4:13" ht="14.25" thickBot="1" thickTop="1">
      <c r="D22" s="16" t="s">
        <v>10</v>
      </c>
      <c r="E22" s="69"/>
      <c r="F22" s="55" t="str">
        <f>IF(E20&gt;E24,D20,IF(E20=E24," ",D24))</f>
        <v>Werner</v>
      </c>
      <c r="G22" s="67"/>
      <c r="H22" s="11"/>
      <c r="I22" s="45"/>
      <c r="L22" s="57" t="str">
        <f>IF(N53&gt;=0,N53,"Winner # 29")</f>
        <v> </v>
      </c>
      <c r="M22" s="52"/>
    </row>
    <row r="23" spans="1:14" ht="14.25" thickBot="1" thickTop="1">
      <c r="A23" s="7">
        <v>6</v>
      </c>
      <c r="B23" s="59" t="s">
        <v>37</v>
      </c>
      <c r="C23" s="62">
        <v>183.5</v>
      </c>
      <c r="D23" s="17"/>
      <c r="E23" s="70"/>
      <c r="F23" s="32"/>
      <c r="G23" s="72"/>
      <c r="H23" s="11"/>
      <c r="I23" s="45"/>
      <c r="L23" s="11"/>
      <c r="M23" s="50"/>
      <c r="N23" s="11"/>
    </row>
    <row r="24" spans="2:14" ht="14.25" thickBot="1" thickTop="1">
      <c r="B24" s="18" t="s">
        <v>5</v>
      </c>
      <c r="C24" s="63"/>
      <c r="D24" s="57" t="str">
        <f>IF(C23&gt;C25,B23,IF(C23=C25," ",B25))</f>
        <v>Werner</v>
      </c>
      <c r="E24" s="71">
        <v>223</v>
      </c>
      <c r="F24" s="11"/>
      <c r="G24" s="73"/>
      <c r="H24" s="11"/>
      <c r="I24" s="45"/>
      <c r="L24" s="11" t="s">
        <v>32</v>
      </c>
      <c r="M24" s="50"/>
      <c r="N24" s="11"/>
    </row>
    <row r="25" spans="1:14" ht="14.25" thickBot="1" thickTop="1">
      <c r="A25" s="7">
        <v>11</v>
      </c>
      <c r="B25" s="58" t="s">
        <v>82</v>
      </c>
      <c r="C25" s="52">
        <v>234</v>
      </c>
      <c r="E25" s="66"/>
      <c r="F25" s="11"/>
      <c r="G25" s="73"/>
      <c r="H25" s="11"/>
      <c r="I25" s="45"/>
      <c r="L25" s="11"/>
      <c r="M25" s="50"/>
      <c r="N25" s="11"/>
    </row>
    <row r="26" spans="5:9" ht="14.25" thickBot="1" thickTop="1">
      <c r="E26" s="66"/>
      <c r="F26" s="16" t="s">
        <v>21</v>
      </c>
      <c r="G26" s="69"/>
      <c r="H26" s="57" t="str">
        <f>IF(G22&gt;G30,F22,IF(G22=G30," ",F30))</f>
        <v> </v>
      </c>
      <c r="I26" s="71"/>
    </row>
    <row r="27" spans="1:13" ht="14.25" thickBot="1" thickTop="1">
      <c r="A27" s="7">
        <v>7</v>
      </c>
      <c r="B27" s="59" t="s">
        <v>78</v>
      </c>
      <c r="C27" s="62">
        <v>193</v>
      </c>
      <c r="E27" s="66"/>
      <c r="F27" s="11"/>
      <c r="G27" s="73"/>
      <c r="L27" s="57" t="str">
        <f>IF(M18&lt;M22,L18,"N/A")</f>
        <v>N/A</v>
      </c>
      <c r="M27" s="51"/>
    </row>
    <row r="28" spans="2:13" ht="14.25" thickBot="1" thickTop="1">
      <c r="B28" s="18" t="s">
        <v>6</v>
      </c>
      <c r="C28" s="63"/>
      <c r="D28" s="55" t="str">
        <f>IF(C27&gt;C29,B27,IF(C27=C29," ",B29))</f>
        <v>Shapiro</v>
      </c>
      <c r="E28" s="67">
        <v>177</v>
      </c>
      <c r="F28" s="11"/>
      <c r="G28" s="73"/>
      <c r="L28" s="32"/>
      <c r="M28" s="44"/>
    </row>
    <row r="29" spans="1:14" ht="14.25" thickBot="1" thickTop="1">
      <c r="A29" s="7">
        <v>10</v>
      </c>
      <c r="B29" s="58" t="s">
        <v>81</v>
      </c>
      <c r="C29" s="52">
        <v>155.5</v>
      </c>
      <c r="D29" s="28"/>
      <c r="E29" s="68"/>
      <c r="F29" s="11"/>
      <c r="G29" s="73"/>
      <c r="L29" s="16" t="s">
        <v>31</v>
      </c>
      <c r="M29" s="26"/>
      <c r="N29" s="57" t="str">
        <f>IF(M27&gt;M31,L27,IF(M27=M31," ",L31))</f>
        <v> </v>
      </c>
    </row>
    <row r="30" spans="4:14" ht="14.25" thickBot="1" thickTop="1">
      <c r="D30" s="16" t="s">
        <v>11</v>
      </c>
      <c r="E30" s="69"/>
      <c r="F30" s="57" t="str">
        <f>IF(E28&gt;E32,D28,IF(E28=E32," ",D32))</f>
        <v>Bill Woodford</v>
      </c>
      <c r="G30" s="71"/>
      <c r="L30" s="11"/>
      <c r="M30" s="45"/>
      <c r="N30" s="1"/>
    </row>
    <row r="31" spans="1:13" ht="14.25" thickBot="1" thickTop="1">
      <c r="A31" s="7">
        <v>2</v>
      </c>
      <c r="B31" s="59" t="s">
        <v>36</v>
      </c>
      <c r="C31" s="62">
        <v>167</v>
      </c>
      <c r="D31" s="17"/>
      <c r="E31" s="70"/>
      <c r="G31" s="61"/>
      <c r="L31" s="57" t="str">
        <f>IF(M22&gt;M18,L22,"N/A")</f>
        <v>N/A</v>
      </c>
      <c r="M31" s="52"/>
    </row>
    <row r="32" spans="2:14" ht="14.25" thickBot="1" thickTop="1">
      <c r="B32" s="18" t="s">
        <v>7</v>
      </c>
      <c r="C32" s="63"/>
      <c r="D32" s="57" t="str">
        <f>IF(C31&gt;C33,B31,IF(C31=C33," ",B33))</f>
        <v>Bill Woodford</v>
      </c>
      <c r="E32" s="71">
        <v>184</v>
      </c>
      <c r="G32" s="61"/>
      <c r="L32" s="11"/>
      <c r="M32" s="50"/>
      <c r="N32" s="11"/>
    </row>
    <row r="33" spans="1:5" ht="14.25" thickBot="1" thickTop="1">
      <c r="A33" s="7">
        <v>15</v>
      </c>
      <c r="B33" s="58" t="s">
        <v>85</v>
      </c>
      <c r="C33" s="52">
        <v>148.5</v>
      </c>
      <c r="E33" s="66"/>
    </row>
    <row r="34" ht="13.5" thickTop="1">
      <c r="E34" s="66"/>
    </row>
    <row r="35" ht="12.75">
      <c r="E35" s="66"/>
    </row>
    <row r="36" ht="12.75">
      <c r="E36" s="66"/>
    </row>
    <row r="37" spans="2:14" s="4" customFormat="1" ht="12.75">
      <c r="B37" s="5">
        <v>40162</v>
      </c>
      <c r="C37" s="60"/>
      <c r="D37" s="5">
        <v>40169</v>
      </c>
      <c r="E37" s="19"/>
      <c r="F37" s="5">
        <v>40176</v>
      </c>
      <c r="G37" s="19"/>
      <c r="H37" s="5">
        <v>40183</v>
      </c>
      <c r="I37" s="19"/>
      <c r="J37" s="5">
        <v>40190</v>
      </c>
      <c r="K37" s="19"/>
      <c r="L37" s="5">
        <v>39832</v>
      </c>
      <c r="M37" s="19"/>
      <c r="N37" s="53"/>
    </row>
    <row r="38" spans="2:13" s="7" customFormat="1" ht="12.75">
      <c r="B38" s="12"/>
      <c r="C38" s="64"/>
      <c r="D38" s="12"/>
      <c r="E38" s="24"/>
      <c r="G38" s="67"/>
      <c r="I38" s="46"/>
      <c r="K38" s="46"/>
      <c r="M38" s="46"/>
    </row>
    <row r="39" spans="2:13" s="7" customFormat="1" ht="12.75">
      <c r="B39" s="12"/>
      <c r="C39" s="64"/>
      <c r="D39" s="12"/>
      <c r="E39" s="24"/>
      <c r="G39" s="67"/>
      <c r="I39" s="67"/>
      <c r="K39" s="46"/>
      <c r="M39" s="46"/>
    </row>
    <row r="40" spans="5:9" ht="13.5" thickBot="1">
      <c r="E40" s="66"/>
      <c r="G40" s="61"/>
      <c r="H40" s="55" t="str">
        <f>IF(G14&gt;G6,F6,IF(G6=G14,"Loser # 21",F14))</f>
        <v>Loser # 21</v>
      </c>
      <c r="I40" s="65"/>
    </row>
    <row r="41" spans="4:9" ht="14.25" thickBot="1" thickTop="1">
      <c r="D41" s="55" t="str">
        <f>IF(E32&gt;E28,D28,IF(E28=E32,"Loser # 12",D32))</f>
        <v>Shapiro</v>
      </c>
      <c r="E41" s="67"/>
      <c r="G41" s="61"/>
      <c r="H41" s="32"/>
      <c r="I41" s="72"/>
    </row>
    <row r="42" spans="2:11" ht="14.25" thickBot="1" thickTop="1">
      <c r="B42" s="56" t="str">
        <f>IF(C5&gt;C3,B3,IF(C3=C5,"Loser 1/16",B5))</f>
        <v>Wilt</v>
      </c>
      <c r="C42" s="65"/>
      <c r="D42" s="18" t="s">
        <v>16</v>
      </c>
      <c r="E42" s="63"/>
      <c r="F42" s="55" t="str">
        <f>IF(E41&gt;E43,D41,IF(E41=E43," ",D43))</f>
        <v> </v>
      </c>
      <c r="G42" s="67"/>
      <c r="I42" s="69"/>
      <c r="J42" s="55" t="str">
        <f>IF(I40&gt;I45,H40,IF(I40=I45," ",H45))</f>
        <v> </v>
      </c>
      <c r="K42" s="65"/>
    </row>
    <row r="43" spans="2:11" ht="14.25" thickBot="1" thickTop="1">
      <c r="B43" s="18" t="s">
        <v>12</v>
      </c>
      <c r="C43" s="63"/>
      <c r="D43" s="57" t="str">
        <f>IF(C42&gt;C44,B42,IF(C42=C44," ",B44))</f>
        <v> </v>
      </c>
      <c r="E43" s="52"/>
      <c r="F43" s="28"/>
      <c r="G43" s="68"/>
      <c r="H43" s="16" t="s">
        <v>24</v>
      </c>
      <c r="I43" s="73"/>
      <c r="J43" s="32"/>
      <c r="K43" s="44"/>
    </row>
    <row r="44" spans="2:11" ht="14.25" thickBot="1" thickTop="1">
      <c r="B44" s="58" t="str">
        <f>IF(C9&gt;C7,B7,IF(C7=C9,"Loser 8/9",B9))</f>
        <v>Roberts</v>
      </c>
      <c r="C44" s="52"/>
      <c r="E44" s="66"/>
      <c r="F44" s="17"/>
      <c r="G44" s="70"/>
      <c r="H44" s="11"/>
      <c r="I44" s="73"/>
      <c r="J44" s="11"/>
      <c r="K44" s="45"/>
    </row>
    <row r="45" spans="5:11" ht="14.25" thickBot="1" thickTop="1">
      <c r="E45" s="66"/>
      <c r="F45" s="16" t="s">
        <v>22</v>
      </c>
      <c r="G45" s="69"/>
      <c r="H45" s="57" t="str">
        <f>IF(G42&gt;G48,F42,IF(G42=G48," ",F48))</f>
        <v> </v>
      </c>
      <c r="I45" s="52"/>
      <c r="J45" s="11"/>
      <c r="K45" s="45"/>
    </row>
    <row r="46" spans="5:11" ht="13.5" thickTop="1">
      <c r="E46" s="66"/>
      <c r="F46" s="17"/>
      <c r="G46" s="70"/>
      <c r="I46" s="61"/>
      <c r="J46" s="11"/>
      <c r="K46" s="45"/>
    </row>
    <row r="47" spans="4:11" ht="13.5" thickBot="1">
      <c r="D47" s="55" t="str">
        <f>IF(E24&gt;E20,D20,IF(E20=E24,"Loser # 11",D24))</f>
        <v>Bigham</v>
      </c>
      <c r="E47" s="67"/>
      <c r="F47" s="17"/>
      <c r="G47" s="70"/>
      <c r="I47" s="61"/>
      <c r="J47" s="11"/>
      <c r="K47" s="45"/>
    </row>
    <row r="48" spans="2:13" ht="14.25" thickBot="1" thickTop="1">
      <c r="B48" s="58" t="str">
        <f>IF(C13&gt;C11,B11,IF(C11=C13,"Loser 4/13",B13))</f>
        <v>Losurdo</v>
      </c>
      <c r="C48" s="62"/>
      <c r="D48" s="18" t="s">
        <v>17</v>
      </c>
      <c r="E48" s="63"/>
      <c r="F48" s="57" t="str">
        <f>IF(E47&gt;E49,D47,IF(E47=E49," ",D49))</f>
        <v> </v>
      </c>
      <c r="G48" s="71"/>
      <c r="I48" s="61"/>
      <c r="J48" s="16" t="s">
        <v>27</v>
      </c>
      <c r="K48" s="26"/>
      <c r="L48" s="57" t="str">
        <f>IF(K42&gt;K53,J42,IF(K42=K53," ",J53))</f>
        <v> </v>
      </c>
      <c r="M48" s="62"/>
    </row>
    <row r="49" spans="2:13" ht="14.25" thickBot="1" thickTop="1">
      <c r="B49" s="18" t="s">
        <v>13</v>
      </c>
      <c r="C49" s="63"/>
      <c r="D49" s="57" t="str">
        <f>IF(C48&gt;C50,B48,IF(C48=C50," ",B50))</f>
        <v> </v>
      </c>
      <c r="E49" s="52"/>
      <c r="F49" s="8"/>
      <c r="G49" s="66"/>
      <c r="I49" s="61"/>
      <c r="J49" s="11"/>
      <c r="K49" s="45"/>
      <c r="L49" s="32"/>
      <c r="M49" s="72"/>
    </row>
    <row r="50" spans="2:13" ht="14.25" thickBot="1" thickTop="1">
      <c r="B50" s="58" t="str">
        <f>IF(C17&gt;C15,B15,IF(C15=C17,"Loser 5/12",B17))</f>
        <v>Biegler</v>
      </c>
      <c r="C50" s="52"/>
      <c r="E50" s="66"/>
      <c r="F50" s="8"/>
      <c r="G50" s="66"/>
      <c r="I50" s="61"/>
      <c r="J50" s="11"/>
      <c r="K50" s="45"/>
      <c r="L50" s="11"/>
      <c r="M50" s="73"/>
    </row>
    <row r="51" spans="5:13" ht="14.25" thickBot="1" thickTop="1">
      <c r="E51" s="66"/>
      <c r="F51" s="8"/>
      <c r="G51" s="66"/>
      <c r="H51" s="55" t="str">
        <f>IF(G30&gt;G22,F22,IF(G22=G30,"Loser # 22",F30))</f>
        <v>Loser # 22</v>
      </c>
      <c r="I51" s="65"/>
      <c r="J51" s="11"/>
      <c r="K51" s="45"/>
      <c r="L51" s="11"/>
      <c r="M51" s="73"/>
    </row>
    <row r="52" spans="4:13" ht="14.25" thickBot="1" thickTop="1">
      <c r="D52" s="55" t="str">
        <f>IF(E16&gt;E12,D12,IF(E12=E16,"Loser # 10",D16))</f>
        <v>Loser # 10</v>
      </c>
      <c r="E52" s="67"/>
      <c r="F52" s="8"/>
      <c r="G52" s="66"/>
      <c r="H52" s="32"/>
      <c r="I52" s="72"/>
      <c r="J52" s="11"/>
      <c r="K52" s="45"/>
      <c r="L52" s="11"/>
      <c r="M52" s="73"/>
    </row>
    <row r="53" spans="2:14" ht="14.25" thickBot="1" thickTop="1">
      <c r="B53" s="59" t="str">
        <f>IF(C21&gt;C19,B19,IF(C19=C21,"Loser 3/14",B21))</f>
        <v>Cadmus</v>
      </c>
      <c r="C53" s="62">
        <v>209.5</v>
      </c>
      <c r="D53" s="18" t="s">
        <v>18</v>
      </c>
      <c r="E53" s="63"/>
      <c r="F53" s="55" t="str">
        <f>IF(E52&gt;E54,D52,IF(E52=E54," ",D54))</f>
        <v> </v>
      </c>
      <c r="G53" s="67"/>
      <c r="H53" s="11"/>
      <c r="I53" s="69"/>
      <c r="J53" s="57" t="str">
        <f>IF(I51&gt;I56,H51,IF(I51=I56," ",H56))</f>
        <v> </v>
      </c>
      <c r="K53" s="52"/>
      <c r="L53" s="16" t="s">
        <v>28</v>
      </c>
      <c r="M53" s="69"/>
      <c r="N53" s="57" t="str">
        <f>IF(M48&gt;M58,L48,IF(M48=M58," ",L58))</f>
        <v> </v>
      </c>
    </row>
    <row r="54" spans="2:14" ht="14.25" thickBot="1" thickTop="1">
      <c r="B54" s="18" t="s">
        <v>14</v>
      </c>
      <c r="C54" s="63"/>
      <c r="D54" s="57" t="str">
        <f>IF(C53&gt;C55,B53,IF(C53=C55," ",B55))</f>
        <v>Cadmus</v>
      </c>
      <c r="E54" s="52"/>
      <c r="F54" s="28"/>
      <c r="G54" s="68"/>
      <c r="H54" s="16" t="s">
        <v>25</v>
      </c>
      <c r="I54" s="73"/>
      <c r="L54" s="11"/>
      <c r="M54" s="73"/>
      <c r="N54" s="1"/>
    </row>
    <row r="55" spans="2:13" ht="14.25" thickBot="1" thickTop="1">
      <c r="B55" s="58" t="str">
        <f>IF(C25&gt;C23,B23,IF(C23=C25,"Loser 6/11",B25))</f>
        <v>Ben Woodford</v>
      </c>
      <c r="C55" s="52">
        <v>165.5</v>
      </c>
      <c r="E55" s="66"/>
      <c r="F55" s="17"/>
      <c r="G55" s="70"/>
      <c r="H55" s="11"/>
      <c r="I55" s="73"/>
      <c r="L55" s="11"/>
      <c r="M55" s="73"/>
    </row>
    <row r="56" spans="5:13" ht="14.25" thickBot="1" thickTop="1">
      <c r="E56" s="66"/>
      <c r="F56" s="16" t="s">
        <v>23</v>
      </c>
      <c r="G56" s="69"/>
      <c r="H56" s="57" t="str">
        <f>IF(G53&gt;G59,F53,IF(G53=G59," ",F59))</f>
        <v> </v>
      </c>
      <c r="I56" s="52"/>
      <c r="L56" s="11"/>
      <c r="M56" s="73"/>
    </row>
    <row r="57" spans="5:13" ht="13.5" thickTop="1">
      <c r="E57" s="66"/>
      <c r="F57" s="17"/>
      <c r="G57" s="70"/>
      <c r="I57" s="61"/>
      <c r="L57" s="11"/>
      <c r="M57" s="73"/>
    </row>
    <row r="58" spans="4:13" ht="13.5" thickBot="1">
      <c r="D58" s="55" t="str">
        <f>IF(E8&gt;E4,D4,IF(E4=E8,"Loser # 9",D8))</f>
        <v>Loser # 9</v>
      </c>
      <c r="E58" s="67"/>
      <c r="F58" s="17"/>
      <c r="G58" s="70"/>
      <c r="I58" s="61"/>
      <c r="L58" s="57" t="str">
        <f>IF(I26&gt;I10,H10,IF(I10=I26,"Loser # 27",H26))</f>
        <v>Loser # 27</v>
      </c>
      <c r="M58" s="52"/>
    </row>
    <row r="59" spans="2:7" ht="14.25" thickBot="1" thickTop="1">
      <c r="B59" s="59" t="str">
        <f>IF(C29&gt;C27,B27,IF(C27=C29,"Loser 7/10",B29))</f>
        <v>Lowe</v>
      </c>
      <c r="C59" s="62">
        <v>193.5</v>
      </c>
      <c r="D59" s="18" t="s">
        <v>19</v>
      </c>
      <c r="E59" s="63"/>
      <c r="F59" s="57" t="str">
        <f>IF(E58&gt;E60,D58,IF(E58=E60," ",D60))</f>
        <v> </v>
      </c>
      <c r="G59" s="71"/>
    </row>
    <row r="60" spans="2:12" ht="14.25" thickBot="1" thickTop="1">
      <c r="B60" s="18" t="s">
        <v>15</v>
      </c>
      <c r="C60" s="63"/>
      <c r="D60" s="57" t="str">
        <f>IF(C59&gt;C61,B59,IF(C59=C61," ",B61))</f>
        <v>Lowe</v>
      </c>
      <c r="E60" s="52"/>
      <c r="F60" s="8"/>
      <c r="G60" s="66"/>
      <c r="L60" s="9" t="s">
        <v>30</v>
      </c>
    </row>
    <row r="61" spans="2:7" ht="14.25" thickBot="1" thickTop="1">
      <c r="B61" s="58" t="str">
        <f>IF(C33&gt;C31,B31,IF(C31=C33,"Loser 2/15",B33))</f>
        <v>Baraga</v>
      </c>
      <c r="C61" s="52">
        <v>124.5</v>
      </c>
      <c r="E61" s="66"/>
      <c r="G61" s="61"/>
    </row>
    <row r="62" spans="5:7" ht="13.5" thickTop="1">
      <c r="E62" s="66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2002-11-26T04:54:45Z</cp:lastPrinted>
  <dcterms:created xsi:type="dcterms:W3CDTF">2002-06-09T20:04:05Z</dcterms:created>
  <dcterms:modified xsi:type="dcterms:W3CDTF">2016-03-22T19:21:20Z</dcterms:modified>
  <cp:category/>
  <cp:version/>
  <cp:contentType/>
  <cp:contentStatus/>
</cp:coreProperties>
</file>